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а\Desktop\"/>
    </mc:Choice>
  </mc:AlternateContent>
  <xr:revisionPtr revIDLastSave="0" documentId="8_{BA3398A3-35FE-42A9-BECD-D396C778960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план 3 - нема 2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1" i="15" l="1"/>
  <c r="G260" i="15"/>
  <c r="G259" i="15"/>
  <c r="G258" i="15" s="1"/>
  <c r="K258" i="15"/>
  <c r="J258" i="15"/>
  <c r="I258" i="15"/>
  <c r="H258" i="15"/>
  <c r="F258" i="15"/>
  <c r="E258" i="15"/>
  <c r="D258" i="15"/>
  <c r="D254" i="15"/>
  <c r="D250" i="15"/>
  <c r="K249" i="15"/>
  <c r="J249" i="15"/>
  <c r="I249" i="15"/>
  <c r="H249" i="15"/>
  <c r="H248" i="15"/>
  <c r="J247" i="15"/>
  <c r="H247" i="15"/>
  <c r="I247" i="15" s="1"/>
  <c r="F247" i="15"/>
  <c r="F251" i="15" s="1"/>
  <c r="E247" i="15"/>
  <c r="E251" i="15" s="1"/>
  <c r="D246" i="15"/>
  <c r="K242" i="15"/>
  <c r="J242" i="15"/>
  <c r="I242" i="15"/>
  <c r="H242" i="15"/>
  <c r="G242" i="15"/>
  <c r="F242" i="15"/>
  <c r="E242" i="15"/>
  <c r="D242" i="15"/>
  <c r="K232" i="15"/>
  <c r="J232" i="15"/>
  <c r="I232" i="15"/>
  <c r="H232" i="15"/>
  <c r="G232" i="15"/>
  <c r="F232" i="15"/>
  <c r="E232" i="15"/>
  <c r="D232" i="15"/>
  <c r="K229" i="15"/>
  <c r="J229" i="15"/>
  <c r="I229" i="15"/>
  <c r="H229" i="15"/>
  <c r="G229" i="15"/>
  <c r="F229" i="15"/>
  <c r="E229" i="15"/>
  <c r="D229" i="15"/>
  <c r="K226" i="15"/>
  <c r="J226" i="15"/>
  <c r="I226" i="15"/>
  <c r="H226" i="15"/>
  <c r="G226" i="15"/>
  <c r="F226" i="15"/>
  <c r="E226" i="15"/>
  <c r="D226" i="15"/>
  <c r="K223" i="15"/>
  <c r="J223" i="15"/>
  <c r="I223" i="15"/>
  <c r="H223" i="15"/>
  <c r="G223" i="15"/>
  <c r="F223" i="15"/>
  <c r="E223" i="15"/>
  <c r="D223" i="15"/>
  <c r="K222" i="15"/>
  <c r="J222" i="15"/>
  <c r="I222" i="15"/>
  <c r="H222" i="15"/>
  <c r="G222" i="15"/>
  <c r="F222" i="15"/>
  <c r="E222" i="15"/>
  <c r="D222" i="15"/>
  <c r="G221" i="15"/>
  <c r="G220" i="15"/>
  <c r="G219" i="15"/>
  <c r="K218" i="15"/>
  <c r="J218" i="15"/>
  <c r="J216" i="15" s="1"/>
  <c r="J215" i="15" s="1"/>
  <c r="J214" i="15" s="1"/>
  <c r="J213" i="15" s="1"/>
  <c r="J212" i="15" s="1"/>
  <c r="J211" i="15" s="1"/>
  <c r="J210" i="15" s="1"/>
  <c r="J209" i="15" s="1"/>
  <c r="J208" i="15" s="1"/>
  <c r="J207" i="15" s="1"/>
  <c r="J206" i="15" s="1"/>
  <c r="J205" i="15" s="1"/>
  <c r="J204" i="15" s="1"/>
  <c r="J203" i="15" s="1"/>
  <c r="J201" i="15" s="1"/>
  <c r="J200" i="15" s="1"/>
  <c r="J199" i="15" s="1"/>
  <c r="J197" i="15" s="1"/>
  <c r="I218" i="15"/>
  <c r="H218" i="15"/>
  <c r="F218" i="15"/>
  <c r="E218" i="15"/>
  <c r="E216" i="15" s="1"/>
  <c r="E215" i="15" s="1"/>
  <c r="E214" i="15" s="1"/>
  <c r="E213" i="15" s="1"/>
  <c r="E212" i="15" s="1"/>
  <c r="E211" i="15" s="1"/>
  <c r="E210" i="15" s="1"/>
  <c r="E209" i="15" s="1"/>
  <c r="E208" i="15" s="1"/>
  <c r="E207" i="15" s="1"/>
  <c r="E206" i="15" s="1"/>
  <c r="E205" i="15" s="1"/>
  <c r="E204" i="15" s="1"/>
  <c r="E203" i="15" s="1"/>
  <c r="E201" i="15" s="1"/>
  <c r="E200" i="15" s="1"/>
  <c r="E199" i="15" s="1"/>
  <c r="E198" i="15" s="1"/>
  <c r="E197" i="15" s="1"/>
  <c r="D218" i="15"/>
  <c r="D216" i="15" s="1"/>
  <c r="D215" i="15" s="1"/>
  <c r="D214" i="15" s="1"/>
  <c r="D213" i="15" s="1"/>
  <c r="D212" i="15" s="1"/>
  <c r="D211" i="15" s="1"/>
  <c r="D210" i="15" s="1"/>
  <c r="D209" i="15" s="1"/>
  <c r="D208" i="15" s="1"/>
  <c r="D207" i="15" s="1"/>
  <c r="D206" i="15" s="1"/>
  <c r="D205" i="15" s="1"/>
  <c r="D204" i="15" s="1"/>
  <c r="D203" i="15" s="1"/>
  <c r="K216" i="15"/>
  <c r="K215" i="15" s="1"/>
  <c r="K214" i="15" s="1"/>
  <c r="I216" i="15"/>
  <c r="H215" i="15"/>
  <c r="H214" i="15" s="1"/>
  <c r="K213" i="15"/>
  <c r="K212" i="15" s="1"/>
  <c r="K211" i="15" s="1"/>
  <c r="K210" i="15" s="1"/>
  <c r="K209" i="15" s="1"/>
  <c r="K208" i="15" s="1"/>
  <c r="K207" i="15" s="1"/>
  <c r="K206" i="15" s="1"/>
  <c r="K205" i="15" s="1"/>
  <c r="K204" i="15" s="1"/>
  <c r="K203" i="15" s="1"/>
  <c r="K201" i="15" s="1"/>
  <c r="K200" i="15" s="1"/>
  <c r="K199" i="15" s="1"/>
  <c r="K197" i="15" s="1"/>
  <c r="F203" i="15"/>
  <c r="F201" i="15" s="1"/>
  <c r="F200" i="15" s="1"/>
  <c r="F199" i="15" s="1"/>
  <c r="F198" i="15" s="1"/>
  <c r="F197" i="15" s="1"/>
  <c r="G198" i="15"/>
  <c r="G196" i="15"/>
  <c r="G195" i="15"/>
  <c r="G194" i="15"/>
  <c r="G193" i="15"/>
  <c r="G192" i="15"/>
  <c r="G191" i="15"/>
  <c r="G190" i="15"/>
  <c r="K189" i="15"/>
  <c r="J189" i="15"/>
  <c r="I189" i="15"/>
  <c r="H189" i="15"/>
  <c r="F189" i="15"/>
  <c r="E189" i="15"/>
  <c r="D189" i="15"/>
  <c r="K185" i="15"/>
  <c r="J185" i="15"/>
  <c r="I185" i="15"/>
  <c r="H185" i="15"/>
  <c r="E185" i="15"/>
  <c r="D185" i="15"/>
  <c r="K184" i="15"/>
  <c r="K155" i="15" s="1"/>
  <c r="K154" i="15" s="1"/>
  <c r="E184" i="15"/>
  <c r="D184" i="15"/>
  <c r="D155" i="15" s="1"/>
  <c r="K183" i="15"/>
  <c r="J183" i="15"/>
  <c r="J156" i="15" s="1"/>
  <c r="I183" i="15"/>
  <c r="H183" i="15"/>
  <c r="G183" i="15" s="1"/>
  <c r="E183" i="15"/>
  <c r="E151" i="15" s="1"/>
  <c r="E150" i="15" s="1"/>
  <c r="D183" i="15"/>
  <c r="K182" i="15"/>
  <c r="J182" i="15"/>
  <c r="I182" i="15"/>
  <c r="I180" i="15" s="1"/>
  <c r="H182" i="15"/>
  <c r="G182" i="15" s="1"/>
  <c r="E182" i="15"/>
  <c r="D182" i="15"/>
  <c r="I181" i="15"/>
  <c r="H181" i="15"/>
  <c r="E181" i="15"/>
  <c r="D181" i="15"/>
  <c r="E180" i="15"/>
  <c r="G176" i="15"/>
  <c r="G175" i="15"/>
  <c r="K174" i="15"/>
  <c r="J174" i="15"/>
  <c r="I174" i="15"/>
  <c r="I172" i="15" s="1"/>
  <c r="H174" i="15"/>
  <c r="H172" i="15" s="1"/>
  <c r="F174" i="15"/>
  <c r="F172" i="15" s="1"/>
  <c r="E174" i="15"/>
  <c r="E172" i="15" s="1"/>
  <c r="D174" i="15"/>
  <c r="K172" i="15"/>
  <c r="J172" i="15"/>
  <c r="D172" i="15"/>
  <c r="K171" i="15"/>
  <c r="K178" i="15" s="1"/>
  <c r="J171" i="15"/>
  <c r="J178" i="15" s="1"/>
  <c r="I171" i="15"/>
  <c r="I178" i="15" s="1"/>
  <c r="H171" i="15"/>
  <c r="H178" i="15" s="1"/>
  <c r="G171" i="15"/>
  <c r="G178" i="15" s="1"/>
  <c r="F171" i="15"/>
  <c r="F178" i="15" s="1"/>
  <c r="E171" i="15"/>
  <c r="E178" i="15" s="1"/>
  <c r="D171" i="15"/>
  <c r="D178" i="15" s="1"/>
  <c r="K161" i="15"/>
  <c r="J161" i="15"/>
  <c r="J160" i="15" s="1"/>
  <c r="J159" i="15" s="1"/>
  <c r="J158" i="15" s="1"/>
  <c r="J157" i="15" s="1"/>
  <c r="I161" i="15"/>
  <c r="I160" i="15" s="1"/>
  <c r="I159" i="15" s="1"/>
  <c r="I158" i="15" s="1"/>
  <c r="I157" i="15" s="1"/>
  <c r="H161" i="15"/>
  <c r="H160" i="15" s="1"/>
  <c r="H159" i="15" s="1"/>
  <c r="H158" i="15" s="1"/>
  <c r="H157" i="15" s="1"/>
  <c r="F161" i="15"/>
  <c r="E161" i="15"/>
  <c r="D161" i="15"/>
  <c r="K160" i="15"/>
  <c r="K159" i="15" s="1"/>
  <c r="K158" i="15" s="1"/>
  <c r="K157" i="15" s="1"/>
  <c r="F158" i="15"/>
  <c r="F157" i="15" s="1"/>
  <c r="E158" i="15"/>
  <c r="D158" i="15"/>
  <c r="D157" i="15" s="1"/>
  <c r="G157" i="15"/>
  <c r="I156" i="15"/>
  <c r="E156" i="15"/>
  <c r="E154" i="15" s="1"/>
  <c r="E155" i="15"/>
  <c r="I151" i="15"/>
  <c r="I150" i="15" s="1"/>
  <c r="G149" i="15"/>
  <c r="G148" i="15"/>
  <c r="G147" i="15"/>
  <c r="G146" i="15"/>
  <c r="G144" i="15"/>
  <c r="F143" i="15"/>
  <c r="K136" i="15"/>
  <c r="J136" i="15"/>
  <c r="I136" i="15"/>
  <c r="H136" i="15"/>
  <c r="G136" i="15"/>
  <c r="F136" i="15"/>
  <c r="E136" i="15"/>
  <c r="D136" i="15"/>
  <c r="L127" i="15"/>
  <c r="G126" i="15"/>
  <c r="G125" i="15"/>
  <c r="G124" i="15"/>
  <c r="G123" i="15"/>
  <c r="G122" i="15"/>
  <c r="G121" i="15"/>
  <c r="G120" i="15"/>
  <c r="M119" i="15"/>
  <c r="L119" i="15"/>
  <c r="G118" i="15"/>
  <c r="G117" i="15"/>
  <c r="G116" i="15"/>
  <c r="G115" i="15"/>
  <c r="K114" i="15"/>
  <c r="J114" i="15"/>
  <c r="I114" i="15"/>
  <c r="H114" i="15"/>
  <c r="F114" i="15"/>
  <c r="E114" i="15"/>
  <c r="D114" i="15"/>
  <c r="G113" i="15"/>
  <c r="G112" i="15"/>
  <c r="G111" i="15"/>
  <c r="K110" i="15"/>
  <c r="J110" i="15"/>
  <c r="I110" i="15"/>
  <c r="H110" i="15"/>
  <c r="G110" i="15"/>
  <c r="F110" i="15"/>
  <c r="E110" i="15"/>
  <c r="D110" i="15"/>
  <c r="G109" i="15"/>
  <c r="G108" i="15"/>
  <c r="G107" i="15"/>
  <c r="G106" i="15"/>
  <c r="G104" i="15"/>
  <c r="G103" i="15"/>
  <c r="G102" i="15"/>
  <c r="G101" i="15"/>
  <c r="G100" i="15"/>
  <c r="G99" i="15"/>
  <c r="G98" i="15"/>
  <c r="G97" i="15"/>
  <c r="G96" i="15"/>
  <c r="G95" i="15" s="1"/>
  <c r="K95" i="15"/>
  <c r="J95" i="15"/>
  <c r="I95" i="15"/>
  <c r="H95" i="15"/>
  <c r="F95" i="15"/>
  <c r="E95" i="15"/>
  <c r="D95" i="15"/>
  <c r="G94" i="15"/>
  <c r="G93" i="15" s="1"/>
  <c r="K93" i="15"/>
  <c r="J93" i="15"/>
  <c r="I93" i="15"/>
  <c r="H93" i="15"/>
  <c r="F93" i="15"/>
  <c r="E93" i="15"/>
  <c r="D93" i="15"/>
  <c r="G92" i="15"/>
  <c r="G91" i="15" s="1"/>
  <c r="F92" i="15"/>
  <c r="F91" i="15" s="1"/>
  <c r="K91" i="15"/>
  <c r="J91" i="15"/>
  <c r="I91" i="15"/>
  <c r="H91" i="15"/>
  <c r="E91" i="15"/>
  <c r="D91" i="15"/>
  <c r="G90" i="15"/>
  <c r="G89" i="15"/>
  <c r="G88" i="15"/>
  <c r="G87" i="15"/>
  <c r="G86" i="15"/>
  <c r="K85" i="15"/>
  <c r="J85" i="15"/>
  <c r="I85" i="15"/>
  <c r="H85" i="15"/>
  <c r="F85" i="15"/>
  <c r="E85" i="15"/>
  <c r="D85" i="15"/>
  <c r="G84" i="15"/>
  <c r="G83" i="15"/>
  <c r="G82" i="15"/>
  <c r="G81" i="15"/>
  <c r="G80" i="15"/>
  <c r="G79" i="15"/>
  <c r="G78" i="15"/>
  <c r="G77" i="15" s="1"/>
  <c r="K77" i="15"/>
  <c r="J77" i="15"/>
  <c r="I77" i="15"/>
  <c r="H77" i="15"/>
  <c r="F77" i="15"/>
  <c r="E77" i="15"/>
  <c r="D77" i="15"/>
  <c r="G76" i="15"/>
  <c r="G75" i="15"/>
  <c r="G74" i="15"/>
  <c r="G73" i="15"/>
  <c r="F73" i="15"/>
  <c r="G72" i="15"/>
  <c r="G71" i="15"/>
  <c r="K70" i="15"/>
  <c r="J70" i="15"/>
  <c r="I70" i="15"/>
  <c r="H70" i="15"/>
  <c r="D70" i="15"/>
  <c r="D46" i="15" s="1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K56" i="15"/>
  <c r="J56" i="15"/>
  <c r="I56" i="15"/>
  <c r="H56" i="15"/>
  <c r="F56" i="15"/>
  <c r="G55" i="15"/>
  <c r="F55" i="15"/>
  <c r="G53" i="15"/>
  <c r="G52" i="15"/>
  <c r="G51" i="15"/>
  <c r="G50" i="15"/>
  <c r="G49" i="15"/>
  <c r="G48" i="15"/>
  <c r="G47" i="15"/>
  <c r="K46" i="15"/>
  <c r="H46" i="15"/>
  <c r="E46" i="15"/>
  <c r="K44" i="15"/>
  <c r="G44" i="15" s="1"/>
  <c r="J44" i="15"/>
  <c r="G43" i="15"/>
  <c r="F43" i="15"/>
  <c r="F185" i="15" s="1"/>
  <c r="G42" i="15"/>
  <c r="F42" i="15"/>
  <c r="K41" i="15"/>
  <c r="J41" i="15"/>
  <c r="I41" i="15"/>
  <c r="I35" i="15" s="1"/>
  <c r="H41" i="15"/>
  <c r="F41" i="15"/>
  <c r="G40" i="15"/>
  <c r="F40" i="15"/>
  <c r="F249" i="15" s="1"/>
  <c r="G39" i="15"/>
  <c r="F39" i="15"/>
  <c r="G38" i="15"/>
  <c r="G37" i="15"/>
  <c r="F37" i="15"/>
  <c r="F182" i="15" s="1"/>
  <c r="K36" i="15"/>
  <c r="J36" i="15"/>
  <c r="J181" i="15" s="1"/>
  <c r="J180" i="15" s="1"/>
  <c r="F36" i="15"/>
  <c r="H35" i="15"/>
  <c r="E35" i="15"/>
  <c r="E131" i="15" s="1"/>
  <c r="D35" i="15"/>
  <c r="G34" i="15"/>
  <c r="G33" i="15"/>
  <c r="G32" i="15"/>
  <c r="G31" i="15"/>
  <c r="G30" i="15"/>
  <c r="F30" i="15"/>
  <c r="K29" i="15"/>
  <c r="K26" i="15" s="1"/>
  <c r="K145" i="15" s="1"/>
  <c r="K143" i="15" s="1"/>
  <c r="J29" i="15"/>
  <c r="J130" i="15" s="1"/>
  <c r="I29" i="15"/>
  <c r="H29" i="15"/>
  <c r="F29" i="15"/>
  <c r="E29" i="15"/>
  <c r="D29" i="15"/>
  <c r="D130" i="15" s="1"/>
  <c r="G28" i="15"/>
  <c r="G27" i="15"/>
  <c r="M26" i="15"/>
  <c r="I26" i="15"/>
  <c r="H26" i="15"/>
  <c r="M25" i="15"/>
  <c r="K25" i="15"/>
  <c r="F25" i="15"/>
  <c r="D25" i="15"/>
  <c r="G216" i="15" l="1"/>
  <c r="D131" i="15"/>
  <c r="J35" i="15"/>
  <c r="J151" i="15"/>
  <c r="J150" i="15" s="1"/>
  <c r="G174" i="15"/>
  <c r="G172" i="15" s="1"/>
  <c r="K35" i="15"/>
  <c r="K45" i="15" s="1"/>
  <c r="K105" i="15" s="1"/>
  <c r="K119" i="15" s="1"/>
  <c r="K127" i="15" s="1"/>
  <c r="G85" i="15"/>
  <c r="E157" i="15"/>
  <c r="E164" i="15" s="1"/>
  <c r="G218" i="15"/>
  <c r="G249" i="15"/>
  <c r="D180" i="15"/>
  <c r="I215" i="15"/>
  <c r="G215" i="15" s="1"/>
  <c r="I45" i="15"/>
  <c r="G29" i="15"/>
  <c r="G114" i="15"/>
  <c r="G185" i="15"/>
  <c r="G189" i="15"/>
  <c r="E248" i="15"/>
  <c r="E246" i="15" s="1"/>
  <c r="K131" i="15"/>
  <c r="K151" i="15"/>
  <c r="J248" i="15"/>
  <c r="J246" i="15" s="1"/>
  <c r="K247" i="15"/>
  <c r="J251" i="15"/>
  <c r="G247" i="15"/>
  <c r="F252" i="15"/>
  <c r="F256" i="15" s="1"/>
  <c r="F248" i="15"/>
  <c r="F246" i="15" s="1"/>
  <c r="F183" i="15"/>
  <c r="F46" i="15"/>
  <c r="H156" i="15"/>
  <c r="G156" i="15" s="1"/>
  <c r="H151" i="15"/>
  <c r="E252" i="15"/>
  <c r="E255" i="15"/>
  <c r="F255" i="15"/>
  <c r="G41" i="15"/>
  <c r="F130" i="15"/>
  <c r="H131" i="15"/>
  <c r="I25" i="15"/>
  <c r="I145" i="15"/>
  <c r="I143" i="15" s="1"/>
  <c r="G130" i="15"/>
  <c r="G56" i="15"/>
  <c r="E25" i="15"/>
  <c r="E45" i="15"/>
  <c r="E105" i="15" s="1"/>
  <c r="E119" i="15" s="1"/>
  <c r="E127" i="15" s="1"/>
  <c r="J45" i="15"/>
  <c r="J26" i="15"/>
  <c r="K181" i="15"/>
  <c r="K180" i="15" s="1"/>
  <c r="G36" i="15"/>
  <c r="G35" i="15" s="1"/>
  <c r="D45" i="15"/>
  <c r="D105" i="15" s="1"/>
  <c r="D119" i="15" s="1"/>
  <c r="D127" i="15" s="1"/>
  <c r="I184" i="15"/>
  <c r="I46" i="15"/>
  <c r="I131" i="15" s="1"/>
  <c r="E130" i="15"/>
  <c r="H180" i="15"/>
  <c r="H186" i="15" s="1"/>
  <c r="H145" i="15"/>
  <c r="H143" i="15" s="1"/>
  <c r="G26" i="15"/>
  <c r="G145" i="15" s="1"/>
  <c r="H25" i="15"/>
  <c r="H130" i="15"/>
  <c r="F181" i="15"/>
  <c r="F180" i="15" s="1"/>
  <c r="F35" i="15"/>
  <c r="H45" i="15"/>
  <c r="H105" i="15" s="1"/>
  <c r="H119" i="15" s="1"/>
  <c r="H127" i="15" s="1"/>
  <c r="G70" i="15"/>
  <c r="I130" i="15"/>
  <c r="G143" i="15"/>
  <c r="H184" i="15"/>
  <c r="H213" i="15"/>
  <c r="E186" i="15"/>
  <c r="E187" i="15" s="1"/>
  <c r="F184" i="15"/>
  <c r="F155" i="15" s="1"/>
  <c r="J252" i="15"/>
  <c r="J256" i="15" s="1"/>
  <c r="J184" i="15"/>
  <c r="J155" i="15" s="1"/>
  <c r="J154" i="15" s="1"/>
  <c r="K130" i="15"/>
  <c r="D156" i="15"/>
  <c r="D154" i="15" s="1"/>
  <c r="D151" i="15"/>
  <c r="D150" i="15" s="1"/>
  <c r="J46" i="15"/>
  <c r="J186" i="15" s="1"/>
  <c r="K164" i="15"/>
  <c r="I251" i="15"/>
  <c r="I248" i="15"/>
  <c r="I246" i="15" s="1"/>
  <c r="H251" i="15"/>
  <c r="H252" i="15" s="1"/>
  <c r="H246" i="15"/>
  <c r="I186" i="15" l="1"/>
  <c r="G181" i="15"/>
  <c r="G180" i="15" s="1"/>
  <c r="J105" i="15"/>
  <c r="J119" i="15" s="1"/>
  <c r="J127" i="15" s="1"/>
  <c r="G46" i="15"/>
  <c r="I214" i="15"/>
  <c r="D186" i="15"/>
  <c r="D187" i="15" s="1"/>
  <c r="J141" i="15"/>
  <c r="J129" i="15"/>
  <c r="J128" i="15"/>
  <c r="J238" i="15" s="1"/>
  <c r="H256" i="15"/>
  <c r="D129" i="15"/>
  <c r="D128" i="15"/>
  <c r="D141" i="15"/>
  <c r="E256" i="15"/>
  <c r="I255" i="15"/>
  <c r="D149" i="15"/>
  <c r="D148" i="15" s="1"/>
  <c r="D147" i="15" s="1"/>
  <c r="D146" i="15" s="1"/>
  <c r="D145" i="15" s="1"/>
  <c r="D144" i="15" s="1"/>
  <c r="D143" i="15" s="1"/>
  <c r="D164" i="15" s="1"/>
  <c r="H253" i="15"/>
  <c r="H250" i="15" s="1"/>
  <c r="H187" i="15"/>
  <c r="G131" i="15"/>
  <c r="E128" i="15"/>
  <c r="E238" i="15" s="1"/>
  <c r="E141" i="15"/>
  <c r="E129" i="15"/>
  <c r="J250" i="15"/>
  <c r="J255" i="15"/>
  <c r="J254" i="15" s="1"/>
  <c r="I105" i="15"/>
  <c r="I119" i="15" s="1"/>
  <c r="I127" i="15" s="1"/>
  <c r="J253" i="15"/>
  <c r="J257" i="15" s="1"/>
  <c r="J187" i="15"/>
  <c r="H212" i="15"/>
  <c r="H129" i="15"/>
  <c r="H128" i="15"/>
  <c r="H238" i="15" s="1"/>
  <c r="H141" i="15"/>
  <c r="I155" i="15"/>
  <c r="I154" i="15" s="1"/>
  <c r="I164" i="15" s="1"/>
  <c r="J131" i="15"/>
  <c r="O135" i="15" s="1"/>
  <c r="K251" i="15"/>
  <c r="K248" i="15"/>
  <c r="G248" i="15" s="1"/>
  <c r="G246" i="15" s="1"/>
  <c r="K186" i="15"/>
  <c r="K187" i="15" s="1"/>
  <c r="H255" i="15"/>
  <c r="G251" i="15"/>
  <c r="I187" i="15"/>
  <c r="P135" i="15"/>
  <c r="H155" i="15"/>
  <c r="G184" i="15"/>
  <c r="N135" i="15"/>
  <c r="F186" i="15"/>
  <c r="F187" i="15" s="1"/>
  <c r="F131" i="15"/>
  <c r="I252" i="15"/>
  <c r="I256" i="15" s="1"/>
  <c r="J145" i="15"/>
  <c r="J143" i="15" s="1"/>
  <c r="J164" i="15" s="1"/>
  <c r="J25" i="15"/>
  <c r="G25" i="15" s="1"/>
  <c r="F45" i="15"/>
  <c r="F105" i="15" s="1"/>
  <c r="F119" i="15" s="1"/>
  <c r="F127" i="15" s="1"/>
  <c r="E253" i="15"/>
  <c r="E257" i="15" s="1"/>
  <c r="E254" i="15" s="1"/>
  <c r="H150" i="15"/>
  <c r="G151" i="15"/>
  <c r="G150" i="15" s="1"/>
  <c r="F253" i="15"/>
  <c r="F156" i="15"/>
  <c r="F154" i="15" s="1"/>
  <c r="F151" i="15"/>
  <c r="F150" i="15" s="1"/>
  <c r="K141" i="15"/>
  <c r="K129" i="15"/>
  <c r="K128" i="15"/>
  <c r="K238" i="15" s="1"/>
  <c r="G45" i="15"/>
  <c r="G105" i="15" s="1"/>
  <c r="G119" i="15" s="1"/>
  <c r="G127" i="15" s="1"/>
  <c r="I213" i="15" l="1"/>
  <c r="G214" i="15"/>
  <c r="G141" i="15"/>
  <c r="G129" i="15"/>
  <c r="G128" i="15"/>
  <c r="G238" i="15" s="1"/>
  <c r="F164" i="15"/>
  <c r="G186" i="15"/>
  <c r="G187" i="15" s="1"/>
  <c r="F257" i="15"/>
  <c r="F254" i="15" s="1"/>
  <c r="F250" i="15"/>
  <c r="F141" i="15"/>
  <c r="F129" i="15"/>
  <c r="F128" i="15"/>
  <c r="F238" i="15" s="1"/>
  <c r="H154" i="15"/>
  <c r="G155" i="15"/>
  <c r="K255" i="15"/>
  <c r="K252" i="15"/>
  <c r="K256" i="15" s="1"/>
  <c r="G256" i="15" s="1"/>
  <c r="E250" i="15"/>
  <c r="H257" i="15"/>
  <c r="G255" i="15"/>
  <c r="K246" i="15"/>
  <c r="I253" i="15"/>
  <c r="H211" i="15"/>
  <c r="I141" i="15"/>
  <c r="I129" i="15"/>
  <c r="I128" i="15"/>
  <c r="I238" i="15" s="1"/>
  <c r="I212" i="15" l="1"/>
  <c r="G213" i="15"/>
  <c r="G252" i="15"/>
  <c r="H210" i="15"/>
  <c r="I257" i="15"/>
  <c r="I254" i="15" s="1"/>
  <c r="I250" i="15"/>
  <c r="H254" i="15"/>
  <c r="K253" i="15"/>
  <c r="G154" i="15"/>
  <c r="G164" i="15" s="1"/>
  <c r="H164" i="15"/>
  <c r="I211" i="15" l="1"/>
  <c r="G212" i="15"/>
  <c r="K257" i="15"/>
  <c r="K250" i="15"/>
  <c r="H209" i="15"/>
  <c r="G253" i="15"/>
  <c r="G250" i="15" s="1"/>
  <c r="I210" i="15" l="1"/>
  <c r="G211" i="15"/>
  <c r="H208" i="15"/>
  <c r="K254" i="15"/>
  <c r="G257" i="15"/>
  <c r="G254" i="15" s="1"/>
  <c r="I209" i="15" l="1"/>
  <c r="G210" i="15"/>
  <c r="H207" i="15"/>
  <c r="I208" i="15" l="1"/>
  <c r="G209" i="15"/>
  <c r="H206" i="15"/>
  <c r="I207" i="15" l="1"/>
  <c r="G208" i="15"/>
  <c r="H205" i="15"/>
  <c r="I206" i="15" l="1"/>
  <c r="G207" i="15"/>
  <c r="H204" i="15"/>
  <c r="I205" i="15" l="1"/>
  <c r="G206" i="15"/>
  <c r="H203" i="15"/>
  <c r="I204" i="15" l="1"/>
  <c r="G205" i="15"/>
  <c r="H201" i="15"/>
  <c r="I203" i="15" l="1"/>
  <c r="G204" i="15"/>
  <c r="H200" i="15"/>
  <c r="I201" i="15" l="1"/>
  <c r="G203" i="15"/>
  <c r="H199" i="15"/>
  <c r="I200" i="15" l="1"/>
  <c r="G201" i="15"/>
  <c r="H197" i="15"/>
  <c r="I199" i="15" l="1"/>
  <c r="G200" i="15"/>
  <c r="I197" i="15" l="1"/>
  <c r="G199" i="15"/>
  <c r="G19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3" authorId="0" shapeId="0" xr:uid="{6974D58C-F98E-4EB1-98F7-ACA683BC4F87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<sst xmlns="http://schemas.openxmlformats.org/spreadsheetml/2006/main" count="450" uniqueCount="420">
  <si>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</si>
  <si>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</si>
  <si>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</si>
  <si>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</si>
  <si>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</si>
  <si>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</si>
  <si>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</si>
  <si>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</si>
  <si>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</si>
  <si>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</si>
  <si>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</si>
  <si>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</si>
  <si>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</si>
  <si>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</si>
  <si>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</si>
  <si>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</si>
  <si>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</si>
  <si>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</si>
  <si>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</si>
  <si>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</si>
  <si>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</si>
  <si>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</si>
  <si>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</si>
  <si>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</si>
  <si>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</si>
  <si>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</si>
  <si>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</si>
  <si>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</si>
  <si>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</si>
  <si>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</si>
  <si>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</si>
  <si>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</si>
  <si>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</si>
  <si>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</si>
  <si>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</si>
  <si>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</si>
  <si>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</si>
  <si>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</si>
  <si>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</si>
  <si>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</si>
  <si>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</si>
  <si>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</si>
  <si>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</si>
  <si>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</si>
  <si>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</si>
  <si>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</si>
  <si>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</si>
  <si>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</si>
  <si>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</si>
  <si>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</si>
  <si>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</si>
  <si>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</si>
  <si>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</si>
  <si>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</si>
  <si>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</si>
  <si>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</si>
  <si>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</si>
  <si>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</si>
  <si>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</si>
  <si>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</si>
  <si>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</si>
  <si>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</si>
  <si>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</si>
  <si>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</si>
  <si>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</si>
  <si>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</si>
  <si>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</si>
  <si>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</si>
  <si>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</si>
  <si>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</si>
  <si>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</si>
  <si>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</si>
  <si>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</si>
  <si>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</si>
  <si>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</si>
  <si>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</si>
  <si>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</si>
  <si>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</si>
  <si>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</si>
  <si>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</si>
  <si>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</si>
  <si>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</si>
  <si>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</si>
  <si>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</si>
  <si>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</si>
  <si>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</si>
  <si>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</si>
  <si>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</si>
  <si>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</si>
  <si>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</si>
  <si>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</si>
  <si>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</si>
  <si>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</si>
  <si>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</si>
  <si>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</si>
  <si>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</si>
  <si>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</si>
  <si>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</si>
  <si>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</si>
  <si>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</si>
  <si>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</si>
  <si>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</si>
  <si>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</si>
  <si>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</si>
  <si>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</si>
  <si>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</si>
  <si>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</si>
  <si>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</si>
  <si>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</si>
  <si>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</si>
  <si>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</si>
  <si>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</si>
  <si>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</si>
  <si>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</si>
  <si>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</si>
  <si>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</si>
  <si>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</si>
  <si>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</si>
  <si>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</si>
  <si>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</si>
  <si>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</si>
  <si>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</si>
  <si>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</si>
  <si>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</si>
  <si>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</si>
  <si>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</si>
  <si>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</si>
  <si>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</si>
  <si>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</si>
  <si>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</si>
  <si>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</si>
  <si>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</si>
  <si>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</si>
  <si>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</si>
  <si>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</si>
  <si>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</si>
  <si>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</si>
  <si>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</si>
  <si>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</si>
  <si>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</si>
  <si>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</si>
  <si>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</si>
  <si>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</si>
  <si>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</si>
  <si>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</si>
  <si>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</si>
  <si>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</si>
  <si>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</si>
  <si>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</si>
  <si>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</si>
  <si>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</si>
  <si>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</si>
  <si>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</si>
  <si>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</si>
  <si>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</si>
  <si>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</si>
  <si>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</si>
  <si>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</si>
  <si>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</si>
  <si>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</si>
  <si>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</si>
  <si>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</si>
  <si>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</si>
  <si>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</si>
  <si>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</si>
  <si>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</si>
  <si>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</si>
  <si>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</si>
  <si>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</si>
  <si>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</si>
  <si>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</si>
  <si>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</si>
  <si>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</si>
  <si>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</si>
  <si>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</si>
  <si>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</si>
  <si>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</si>
  <si>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</si>
  <si>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</si>
  <si>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</si>
  <si>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</si>
  <si>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</si>
  <si>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</si>
  <si>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</si>
  <si>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</si>
  <si>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</si>
  <si>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</si>
  <si>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</si>
  <si>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</si>
  <si>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</si>
  <si>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</si>
  <si>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</si>
  <si>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</si>
  <si>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</si>
  <si>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</si>
  <si>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</si>
  <si>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</si>
  <si>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</si>
  <si>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</si>
  <si>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</si>
  <si>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</si>
  <si>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</si>
  <si>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</si>
  <si>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</si>
  <si>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</si>
  <si>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</si>
  <si>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</si>
  <si>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</si>
  <si>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</si>
  <si>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</si>
  <si>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</si>
  <si>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</si>
  <si>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</si>
  <si>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</si>
  <si>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</si>
  <si>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</si>
  <si>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</si>
  <si>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</si>
  <si>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</si>
  <si>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</si>
  <si>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</si>
  <si>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</si>
  <si>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</si>
  <si>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</si>
  <si>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</si>
  <si>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</si>
  <si>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</si>
  <si>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</si>
  <si>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</si>
  <si>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</si>
  <si>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</si>
  <si>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</si>
  <si>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</si>
  <si>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</si>
  <si>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</si>
  <si>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</si>
  <si>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</si>
  <si>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</si>
  <si>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</si>
  <si>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</si>
  <si>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</si>
  <si>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</si>
  <si>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</si>
  <si>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</si>
  <si>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</si>
  <si>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</si>
  <si>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</si>
  <si>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</si>
  <si>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</si>
  <si>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</si>
  <si>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</si>
  <si>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</si>
  <si>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</si>
  <si>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</si>
  <si>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</si>
  <si>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</si>
  <si>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</si>
  <si>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</si>
  <si>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</si>
  <si>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</si>
  <si>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</si>
  <si>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</si>
  <si>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</si>
  <si>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</si>
  <si>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</si>
  <si>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</si>
  <si>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</si>
  <si>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</si>
  <si>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</si>
  <si>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</si>
  <si>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</si>
  <si>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</si>
  <si>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</si>
  <si>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</si>
  <si>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</si>
  <si>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</si>
  <si>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</si>
  <si>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</si>
  <si>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</si>
  <si>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</si>
  <si>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</si>
  <si>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</si>
  <si>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</si>
  <si>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</si>
  <si>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</si>
  <si>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</si>
  <si>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</si>
  <si>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</si>
  <si>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</si>
  <si>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</si>
  <si>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</si>
  <si>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</si>
  <si>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</si>
  <si>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</si>
  <si>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</si>
  <si>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</si>
  <si>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</si>
  <si>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</si>
  <si>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</si>
  <si>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</si>
  <si>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</si>
  <si>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</si>
  <si>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</si>
  <si>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</si>
  <si>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</si>
  <si>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</si>
  <si>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</si>
  <si>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</si>
  <si>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</si>
  <si>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</si>
  <si>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</si>
  <si>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</si>
  <si>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</si>
  <si>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</si>
  <si>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</si>
  <si>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</si>
  <si>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</si>
  <si>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</si>
  <si>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</si>
  <si>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</si>
  <si>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</si>
  <si>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</si>
  <si>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</si>
  <si>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</si>
  <si>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</si>
  <si>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</si>
  <si>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</si>
  <si>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</si>
  <si>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</si>
  <si>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</si>
  <si>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</si>
  <si>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</si>
  <si>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</si>
  <si>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</si>
  <si>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</si>
  <si>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</si>
  <si>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</si>
  <si>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</si>
  <si>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</si>
  <si>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</si>
  <si>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</si>
  <si>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</si>
  <si>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</si>
  <si>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</si>
  <si>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</si>
  <si>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</si>
  <si>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</si>
  <si>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</si>
  <si>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</si>
  <si>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</si>
  <si>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</si>
  <si>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</si>
  <si>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</si>
  <si>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</si>
  <si>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</si>
  <si>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</si>
  <si>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</si>
  <si>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</si>
  <si>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</si>
  <si>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</si>
  <si>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</si>
  <si>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</si>
  <si>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</si>
  <si>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</si>
  <si>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</si>
  <si>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</si>
  <si>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</si>
  <si>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</si>
  <si>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</si>
  <si>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</si>
  <si>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</si>
  <si>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</si>
  <si>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</si>
  <si>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</si>
  <si>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</si>
  <si>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</si>
  <si>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</si>
  <si>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</si>
  <si>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</si>
  <si>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</si>
  <si>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</si>
  <si>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</si>
  <si>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</si>
  <si>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</si>
  <si>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</si>
  <si>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</si>
  <si>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</si>
  <si>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</si>
  <si>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</si>
  <si>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</si>
  <si>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</si>
  <si>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</si>
  <si>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Комунальне підприємство "Бучатранссервіс" Бучанської міської ради</t>
  </si>
  <si>
    <t>Комунальне підприємство</t>
  </si>
  <si>
    <t>Бучанська міська рада</t>
  </si>
  <si>
    <t>Пасажирський наземний транспорт міського та приміського сполучення</t>
  </si>
  <si>
    <t>49.31</t>
  </si>
  <si>
    <t>Буча</t>
  </si>
  <si>
    <t>______Директор______</t>
  </si>
  <si>
    <t>Цільова програму фінансової підтримки комунальних підприємств Бучанської міської ради</t>
  </si>
  <si>
    <t>Начальник відділу економічного розвитку, інвестицій та цифрової трансформації Бучанської міської ради</t>
  </si>
  <si>
    <t xml:space="preserve">                          Тетяна ЛІПІНСЬКА</t>
  </si>
  <si>
    <t>податок на прибуток фізичних осіб</t>
  </si>
  <si>
    <t>Дохід від регулярних перевезень (готівкові кошти)</t>
  </si>
  <si>
    <t>Дохід від регулярних перевезень (відшкодування за перевезення пільгових категорій населення)</t>
  </si>
  <si>
    <t>витрати на оренду службових автомобілів  (офісного приміщення)</t>
  </si>
  <si>
    <t>Ігор Жеребілов</t>
  </si>
  <si>
    <t xml:space="preserve"> на 2025 рік</t>
  </si>
  <si>
    <t xml:space="preserve">Дохід від регулярних спеціальих перевезень </t>
  </si>
  <si>
    <t>Реклама</t>
  </si>
  <si>
    <t>Нерегулярні перевезення</t>
  </si>
  <si>
    <t xml:space="preserve">Капітальні трансферти підприємствам  </t>
  </si>
  <si>
    <t>Київська обл., Бучанський р-н, м. Буча, вул.  Гребінки Євгена, 2-Г</t>
  </si>
  <si>
    <t>Виконавець:</t>
  </si>
  <si>
    <t>Факт минулого року (2023)</t>
  </si>
  <si>
    <t>План поточного року (2024р.)</t>
  </si>
  <si>
    <t>Прогнозні показники поточного року (2024р.)</t>
  </si>
  <si>
    <t>Плановий рік, усього  (2025р.)</t>
  </si>
  <si>
    <t>інші витрати (брендування, сплата за ліцензію та інші дозвільні документи)</t>
  </si>
  <si>
    <t xml:space="preserve">Головний бухгалтер                                     Олена Томенко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</si>
</sst>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0.0"/>
    <numFmt numFmtId="166" formatCode="#,##0,"/>
    <numFmt numFmtId="167" formatCode="#,###.#,"/>
    <numFmt numFmtId="168" formatCode="#,##0.0"/>
    <numFmt numFmtId="170" formatCode="[$-422]General"/>
    <numFmt numFmtId="172" formatCode="0.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0" fontId="21" fillId="0" borderId="0"/>
  </cellStyleXfs>
  <cellXfs count="1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/>
    <xf numFmtId="166" fontId="0" fillId="0" borderId="0" xfId="0" applyNumberFormat="1"/>
    <xf numFmtId="167" fontId="0" fillId="0" borderId="0" xfId="0" applyNumberFormat="1"/>
    <xf numFmtId="0" fontId="15" fillId="0" borderId="0" xfId="0" applyFont="1" applyAlignment="1">
      <alignment horizontal="center"/>
    </xf>
    <xf numFmtId="2" fontId="0" fillId="0" borderId="0" xfId="0" applyNumberFormat="1"/>
    <xf numFmtId="0" fontId="1" fillId="0" borderId="0" xfId="0" applyFont="1"/>
    <xf numFmtId="165" fontId="0" fillId="0" borderId="0" xfId="0" applyNumberFormat="1"/>
    <xf numFmtId="4" fontId="3" fillId="0" borderId="0" xfId="0" applyNumberFormat="1" applyFont="1" applyAlignment="1">
      <alignment horizontal="left" vertical="center"/>
    </xf>
    <xf numFmtId="4" fontId="0" fillId="0" borderId="0" xfId="0" applyNumberFormat="1"/>
    <xf numFmtId="4" fontId="4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vertical="center" wrapText="1"/>
    </xf>
    <xf numFmtId="4" fontId="2" fillId="0" borderId="0" xfId="0" applyNumberFormat="1" applyFont="1"/>
    <xf numFmtId="0" fontId="16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Font="1"/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 wrapText="1"/>
    </xf>
    <xf numFmtId="4" fontId="12" fillId="0" borderId="0" xfId="0" applyNumberFormat="1" applyFont="1"/>
    <xf numFmtId="4" fontId="17" fillId="0" borderId="0" xfId="0" applyNumberFormat="1" applyFont="1" applyAlignment="1">
      <alignment vertical="center" wrapText="1"/>
    </xf>
    <xf numFmtId="4" fontId="17" fillId="0" borderId="0" xfId="0" applyNumberFormat="1" applyFont="1"/>
    <xf numFmtId="4" fontId="18" fillId="0" borderId="0" xfId="0" applyNumberFormat="1" applyFont="1" applyAlignment="1">
      <alignment vertical="center" wrapText="1"/>
    </xf>
    <xf numFmtId="4" fontId="18" fillId="0" borderId="0" xfId="0" applyNumberFormat="1" applyFont="1"/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/>
    </xf>
    <xf numFmtId="4" fontId="22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/>
    </xf>
    <xf numFmtId="4" fontId="15" fillId="0" borderId="0" xfId="0" applyNumberFormat="1" applyFont="1"/>
    <xf numFmtId="4" fontId="13" fillId="0" borderId="0" xfId="0" applyNumberFormat="1" applyFont="1"/>
    <xf numFmtId="4" fontId="20" fillId="0" borderId="0" xfId="0" applyNumberFormat="1" applyFont="1"/>
    <xf numFmtId="4" fontId="9" fillId="0" borderId="0" xfId="0" applyNumberFormat="1" applyFont="1"/>
    <xf numFmtId="4" fontId="27" fillId="0" borderId="1" xfId="0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168" fontId="6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5" fillId="0" borderId="1" xfId="0" applyNumberFormat="1" applyFont="1" applyBorder="1" applyAlignment="1">
      <alignment vertical="center" wrapText="1"/>
    </xf>
    <xf numFmtId="0" fontId="31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" fontId="32" fillId="0" borderId="0" xfId="0" applyNumberFormat="1" applyFont="1" applyAlignment="1">
      <alignment horizont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4" fontId="33" fillId="0" borderId="0" xfId="0" applyNumberFormat="1" applyFont="1"/>
    <xf numFmtId="4" fontId="34" fillId="0" borderId="0" xfId="0" applyNumberFormat="1" applyFont="1" applyAlignment="1">
      <alignment horizontal="center"/>
    </xf>
    <xf numFmtId="4" fontId="35" fillId="0" borderId="0" xfId="0" applyNumberFormat="1" applyFont="1"/>
    <xf numFmtId="4" fontId="2" fillId="0" borderId="0" xfId="0" applyNumberFormat="1" applyFont="1" applyAlignment="1">
      <alignment horizontal="left"/>
    </xf>
    <xf numFmtId="4" fontId="12" fillId="0" borderId="0" xfId="0" applyNumberFormat="1" applyFont="1" applyAlignment="1">
      <alignment horizontal="left"/>
    </xf>
    <xf numFmtId="4" fontId="17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4" fontId="2" fillId="0" borderId="5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172" fontId="3" fillId="0" borderId="1" xfId="0" applyNumberFormat="1" applyFont="1" applyBorder="1" applyAlignment="1">
      <alignment horizontal="center" vertical="center" wrapText="1"/>
    </xf>
    <xf numFmtId="172" fontId="3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>
      <alignment horizontal="left" vertical="center"/>
    </xf>
  </cellXfs>
  <cellStyles count="2">
    <cellStyle name="Excel Built-in Normal" xfId="1" xr:uid="{00000000-0005-0000-0000-000000000000}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FED7B-092A-4874-B24B-798E3B69BF21}">
  <sheetPr>
    <pageSetUpPr fitToPage="1"/>
  </sheetPr>
  <dimension ref="A1:Q267"/>
  <sheetViews>
    <sheetView tabSelected="1" topLeftCell="A86" zoomScale="70" zoomScaleNormal="70" workbookViewId="0">
      <selection activeCell="I243" sqref="I243"/>
    </sheetView>
  </sheetViews>
  <sheetFormatPr defaultRowHeight="15" x14ac:dyDescent="0.25"/>
  <cols>
    <col min="1" max="1" width="31.85546875" style="72" customWidth="1"/>
    <col min="2" max="2" width="24.7109375" style="72" customWidth="1"/>
    <col min="3" max="3" width="12" customWidth="1"/>
    <col min="4" max="4" width="14.140625" style="13" customWidth="1"/>
    <col min="5" max="5" width="20" style="13" customWidth="1"/>
    <col min="6" max="6" width="14.28515625" style="34" customWidth="1"/>
    <col min="7" max="7" width="14.85546875" style="34" customWidth="1"/>
    <col min="8" max="8" width="13.85546875" style="34" customWidth="1"/>
    <col min="9" max="9" width="10.5703125" style="34" customWidth="1"/>
    <col min="10" max="10" width="10.42578125" style="34" customWidth="1"/>
    <col min="11" max="11" width="12.140625" style="34" customWidth="1"/>
    <col min="12" max="12" width="10.7109375" customWidth="1"/>
    <col min="17" max="17" width="10.42578125" bestFit="1" customWidth="1"/>
  </cols>
  <sheetData>
    <row r="1" spans="1:12" ht="15.75" x14ac:dyDescent="0.25">
      <c r="A1" s="71"/>
      <c r="B1" s="71"/>
      <c r="C1" s="1"/>
      <c r="D1" s="16"/>
      <c r="E1" s="16"/>
      <c r="F1" s="128" t="s">
        <v>0</v>
      </c>
      <c r="G1" s="128"/>
      <c r="H1" s="128"/>
      <c r="I1" s="128"/>
      <c r="J1" s="128"/>
      <c r="K1" s="128"/>
      <c r="L1" s="1"/>
    </row>
    <row r="2" spans="1:12" ht="15.75" x14ac:dyDescent="0.25">
      <c r="A2" s="71"/>
      <c r="B2" s="71"/>
      <c r="C2" s="1"/>
      <c r="D2" s="16"/>
      <c r="E2" s="16"/>
      <c r="F2" s="129" t="s">
        <v>1</v>
      </c>
      <c r="G2" s="129"/>
      <c r="H2" s="129"/>
      <c r="I2" s="129"/>
      <c r="J2" s="129"/>
      <c r="K2" s="129"/>
      <c r="L2" s="1"/>
    </row>
    <row r="3" spans="1:12" ht="15.75" x14ac:dyDescent="0.25">
      <c r="A3" s="71"/>
      <c r="B3" s="71"/>
      <c r="C3" s="1"/>
      <c r="D3" s="16"/>
      <c r="E3" s="16"/>
      <c r="F3" s="129" t="s">
        <v>2</v>
      </c>
      <c r="G3" s="129"/>
      <c r="H3" s="129"/>
      <c r="I3" s="129"/>
      <c r="J3" s="129"/>
      <c r="K3" s="129"/>
      <c r="L3" s="1"/>
    </row>
    <row r="4" spans="1:12" ht="15.75" x14ac:dyDescent="0.25">
      <c r="A4" s="71"/>
      <c r="B4" s="130"/>
      <c r="C4" s="130"/>
      <c r="D4" s="130"/>
      <c r="E4" s="130"/>
      <c r="F4" s="131" t="s">
        <v>3</v>
      </c>
      <c r="G4" s="131"/>
      <c r="H4" s="131"/>
      <c r="I4" s="131"/>
      <c r="J4" s="131"/>
      <c r="K4" s="131"/>
      <c r="L4" s="1"/>
    </row>
    <row r="5" spans="1:12" ht="9.75" customHeight="1" x14ac:dyDescent="0.25">
      <c r="B5" s="2"/>
      <c r="C5" s="2"/>
      <c r="D5" s="14"/>
      <c r="E5" s="14"/>
      <c r="F5" s="92"/>
      <c r="G5" s="92"/>
      <c r="H5" s="92"/>
      <c r="I5" s="92"/>
      <c r="J5" s="92"/>
      <c r="K5" s="92"/>
    </row>
    <row r="6" spans="1:12" ht="18.75" x14ac:dyDescent="0.25">
      <c r="B6" s="2"/>
      <c r="C6" s="2"/>
      <c r="D6" s="14"/>
      <c r="E6" s="14"/>
      <c r="F6" s="132" t="s">
        <v>4</v>
      </c>
      <c r="G6" s="132"/>
      <c r="H6" s="132"/>
      <c r="I6" s="132"/>
      <c r="J6" s="92"/>
      <c r="K6" s="92"/>
    </row>
    <row r="7" spans="1:12" ht="15.75" x14ac:dyDescent="0.25">
      <c r="A7" s="71"/>
      <c r="B7" s="93"/>
      <c r="C7" s="93"/>
      <c r="D7" s="12"/>
      <c r="E7" s="12"/>
      <c r="F7" s="126" t="s">
        <v>5</v>
      </c>
      <c r="G7" s="126"/>
      <c r="H7" s="126"/>
      <c r="I7" s="126"/>
      <c r="J7" s="126"/>
      <c r="K7" s="126"/>
    </row>
    <row r="8" spans="1:12" ht="12.75" customHeight="1" x14ac:dyDescent="0.25">
      <c r="A8" s="71"/>
      <c r="B8" s="93"/>
      <c r="C8" s="93"/>
      <c r="D8" s="12"/>
      <c r="E8" s="12"/>
      <c r="F8" s="92"/>
      <c r="G8" s="92"/>
      <c r="H8" s="92"/>
      <c r="I8" s="92"/>
      <c r="J8" s="92"/>
      <c r="K8" s="92"/>
    </row>
    <row r="9" spans="1:12" ht="15.75" x14ac:dyDescent="0.25">
      <c r="A9" s="89" t="s">
        <v>6</v>
      </c>
      <c r="B9" s="127" t="s">
        <v>392</v>
      </c>
      <c r="C9" s="127"/>
      <c r="D9" s="127"/>
      <c r="E9" s="127"/>
      <c r="F9" s="77" t="s">
        <v>7</v>
      </c>
      <c r="G9" s="123">
        <v>44908597</v>
      </c>
      <c r="H9" s="123"/>
      <c r="I9" s="123"/>
      <c r="J9" s="123"/>
      <c r="K9" s="123"/>
    </row>
    <row r="10" spans="1:12" ht="15.75" x14ac:dyDescent="0.25">
      <c r="A10" s="89" t="s">
        <v>8</v>
      </c>
      <c r="B10" s="127" t="s">
        <v>397</v>
      </c>
      <c r="C10" s="127"/>
      <c r="D10" s="127"/>
      <c r="E10" s="127"/>
      <c r="F10" s="77" t="s">
        <v>9</v>
      </c>
      <c r="G10" s="123">
        <v>3210800000</v>
      </c>
      <c r="H10" s="123"/>
      <c r="I10" s="123"/>
      <c r="J10" s="123"/>
      <c r="K10" s="123"/>
    </row>
    <row r="11" spans="1:12" ht="31.5" x14ac:dyDescent="0.25">
      <c r="A11" s="89" t="s">
        <v>10</v>
      </c>
      <c r="B11" s="119" t="s">
        <v>393</v>
      </c>
      <c r="C11" s="119"/>
      <c r="D11" s="119"/>
      <c r="E11" s="119"/>
      <c r="F11" s="77" t="s">
        <v>11</v>
      </c>
      <c r="G11" s="123">
        <v>150</v>
      </c>
      <c r="H11" s="123"/>
      <c r="I11" s="123"/>
      <c r="J11" s="123"/>
      <c r="K11" s="123"/>
    </row>
    <row r="12" spans="1:12" ht="15.75" x14ac:dyDescent="0.25">
      <c r="A12" s="89" t="s">
        <v>12</v>
      </c>
      <c r="B12" s="119" t="s">
        <v>395</v>
      </c>
      <c r="C12" s="119"/>
      <c r="D12" s="119"/>
      <c r="E12" s="119"/>
      <c r="F12" s="77" t="s">
        <v>13</v>
      </c>
      <c r="G12" s="124" t="s">
        <v>396</v>
      </c>
      <c r="H12" s="124"/>
      <c r="I12" s="124"/>
      <c r="J12" s="124"/>
      <c r="K12" s="124"/>
    </row>
    <row r="13" spans="1:12" ht="31.5" x14ac:dyDescent="0.25">
      <c r="A13" s="89" t="s">
        <v>14</v>
      </c>
      <c r="B13" s="119" t="s">
        <v>394</v>
      </c>
      <c r="C13" s="119"/>
      <c r="D13" s="119"/>
      <c r="E13" s="119"/>
      <c r="F13" s="31"/>
      <c r="G13" s="31"/>
      <c r="H13" s="31"/>
      <c r="I13" s="31"/>
      <c r="J13" s="31"/>
      <c r="K13" s="32"/>
    </row>
    <row r="14" spans="1:12" ht="31.5" x14ac:dyDescent="0.25">
      <c r="A14" s="89" t="s">
        <v>15</v>
      </c>
      <c r="B14" s="125">
        <v>34</v>
      </c>
      <c r="C14" s="125"/>
      <c r="D14" s="125"/>
      <c r="E14" s="125"/>
      <c r="F14" s="31"/>
      <c r="G14" s="31"/>
      <c r="H14" s="31"/>
      <c r="I14" s="31"/>
      <c r="J14" s="31"/>
      <c r="K14" s="32"/>
    </row>
    <row r="15" spans="1:12" ht="31.5" x14ac:dyDescent="0.25">
      <c r="A15" s="89" t="s">
        <v>16</v>
      </c>
      <c r="B15" s="119" t="s">
        <v>406</v>
      </c>
      <c r="C15" s="119"/>
      <c r="D15" s="119"/>
      <c r="E15" s="119"/>
      <c r="F15" s="31"/>
      <c r="G15" s="31"/>
      <c r="H15" s="31"/>
      <c r="I15" s="31"/>
      <c r="J15" s="31"/>
      <c r="K15" s="32"/>
    </row>
    <row r="16" spans="1:12" ht="15.75" x14ac:dyDescent="0.25">
      <c r="A16" s="89" t="s">
        <v>17</v>
      </c>
      <c r="B16" s="119" t="s">
        <v>412</v>
      </c>
      <c r="C16" s="119"/>
      <c r="D16" s="119"/>
      <c r="E16" s="119"/>
      <c r="F16" s="31"/>
      <c r="G16" s="31"/>
      <c r="H16" s="31"/>
      <c r="I16" s="31"/>
      <c r="J16" s="31"/>
      <c r="K16" s="32"/>
    </row>
    <row r="17" spans="1:14" ht="9" customHeight="1" x14ac:dyDescent="0.25">
      <c r="A17" s="73"/>
      <c r="B17" s="73"/>
      <c r="C17" s="94"/>
      <c r="D17" s="15"/>
      <c r="E17" s="15"/>
      <c r="F17" s="33"/>
      <c r="G17" s="33"/>
      <c r="H17" s="33"/>
      <c r="I17" s="33"/>
      <c r="J17" s="33"/>
    </row>
    <row r="18" spans="1:14" x14ac:dyDescent="0.25">
      <c r="A18" s="120" t="s">
        <v>18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</row>
    <row r="19" spans="1:14" x14ac:dyDescent="0.25">
      <c r="A19" s="120" t="s">
        <v>407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</row>
    <row r="20" spans="1:14" ht="15.75" x14ac:dyDescent="0.25">
      <c r="A20" s="121" t="s">
        <v>19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</row>
    <row r="21" spans="1:14" ht="5.25" customHeight="1" x14ac:dyDescent="0.25">
      <c r="A21" s="122"/>
      <c r="B21" s="122"/>
      <c r="C21" s="122"/>
      <c r="D21" s="122"/>
      <c r="E21" s="122"/>
      <c r="F21" s="122"/>
      <c r="G21" s="122"/>
      <c r="H21" s="122"/>
      <c r="I21" s="122"/>
      <c r="J21" s="35"/>
      <c r="K21" s="36"/>
    </row>
    <row r="22" spans="1:14" s="17" customFormat="1" x14ac:dyDescent="0.25">
      <c r="A22" s="117"/>
      <c r="B22" s="117"/>
      <c r="C22" s="118" t="s">
        <v>20</v>
      </c>
      <c r="D22" s="116" t="s">
        <v>414</v>
      </c>
      <c r="E22" s="116" t="s">
        <v>415</v>
      </c>
      <c r="F22" s="116" t="s">
        <v>416</v>
      </c>
      <c r="G22" s="116" t="s">
        <v>417</v>
      </c>
      <c r="H22" s="116" t="s">
        <v>21</v>
      </c>
      <c r="I22" s="116"/>
      <c r="J22" s="116"/>
      <c r="K22" s="116"/>
    </row>
    <row r="23" spans="1:14" s="17" customFormat="1" ht="43.5" customHeight="1" x14ac:dyDescent="0.25">
      <c r="A23" s="117"/>
      <c r="B23" s="117"/>
      <c r="C23" s="118"/>
      <c r="D23" s="116"/>
      <c r="E23" s="116"/>
      <c r="F23" s="116"/>
      <c r="G23" s="116"/>
      <c r="H23" s="78">
        <v>1</v>
      </c>
      <c r="I23" s="78">
        <v>2</v>
      </c>
      <c r="J23" s="78">
        <v>3</v>
      </c>
      <c r="K23" s="78">
        <v>4</v>
      </c>
    </row>
    <row r="24" spans="1:14" ht="15.75" x14ac:dyDescent="0.25">
      <c r="A24" s="109" t="s">
        <v>22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10"/>
    </row>
    <row r="25" spans="1:14" ht="15.75" customHeight="1" x14ac:dyDescent="0.25">
      <c r="A25" s="104" t="s">
        <v>23</v>
      </c>
      <c r="B25" s="104"/>
      <c r="C25" s="91">
        <v>1</v>
      </c>
      <c r="D25" s="37">
        <f>SUM(D26:D29)</f>
        <v>0</v>
      </c>
      <c r="E25" s="37">
        <f>SUM(E26:E29)</f>
        <v>11109.5</v>
      </c>
      <c r="F25" s="37">
        <f>SUM(F26:F29)</f>
        <v>1267.5999999999999</v>
      </c>
      <c r="G25" s="90">
        <f>SUM(H25:K25)+0.02</f>
        <v>10565.504000000001</v>
      </c>
      <c r="H25" s="90">
        <f>SUM(H26:H29)</f>
        <v>2659.7759999999998</v>
      </c>
      <c r="I25" s="90">
        <f>SUM(I26:I29)</f>
        <v>2623.056</v>
      </c>
      <c r="J25" s="90">
        <f>SUM(J26:J29)</f>
        <v>2623.056</v>
      </c>
      <c r="K25" s="90">
        <f>SUM(K26:K29)</f>
        <v>2659.596</v>
      </c>
      <c r="L25" s="11"/>
      <c r="M25" s="9">
        <f>2659.78+2623.06+2623.06+2659.6</f>
        <v>10565.5</v>
      </c>
      <c r="N25" s="9"/>
    </row>
    <row r="26" spans="1:14" ht="15.75" x14ac:dyDescent="0.25">
      <c r="A26" s="102" t="s">
        <v>24</v>
      </c>
      <c r="B26" s="102"/>
      <c r="C26" s="18">
        <v>2</v>
      </c>
      <c r="D26" s="30">
        <v>0</v>
      </c>
      <c r="E26" s="30">
        <v>0</v>
      </c>
      <c r="F26" s="40">
        <v>0</v>
      </c>
      <c r="G26" s="40">
        <f>SUM(H26:K26)+0.02</f>
        <v>1760.9340000000002</v>
      </c>
      <c r="H26" s="40">
        <f>H29*0.2</f>
        <v>443.29600000000005</v>
      </c>
      <c r="I26" s="40">
        <f t="shared" ref="I26:K26" si="0">I29*0.2</f>
        <v>437.17600000000004</v>
      </c>
      <c r="J26" s="40">
        <f t="shared" si="0"/>
        <v>437.17600000000004</v>
      </c>
      <c r="K26" s="40">
        <f t="shared" si="0"/>
        <v>443.26600000000002</v>
      </c>
      <c r="M26" s="9">
        <f>443.3+437.18+437.18+443.27</f>
        <v>1760.93</v>
      </c>
      <c r="N26" s="9"/>
    </row>
    <row r="27" spans="1:14" ht="15.75" x14ac:dyDescent="0.25">
      <c r="A27" s="102" t="s">
        <v>25</v>
      </c>
      <c r="B27" s="102"/>
      <c r="C27" s="18">
        <v>3</v>
      </c>
      <c r="D27" s="30">
        <v>0</v>
      </c>
      <c r="E27" s="30">
        <v>0</v>
      </c>
      <c r="F27" s="40">
        <v>0</v>
      </c>
      <c r="G27" s="40">
        <f t="shared" ref="G27:G28" si="1">SUM(H27:K27)</f>
        <v>0</v>
      </c>
      <c r="H27" s="40">
        <v>0</v>
      </c>
      <c r="I27" s="40">
        <v>0</v>
      </c>
      <c r="J27" s="40">
        <v>0</v>
      </c>
      <c r="K27" s="40">
        <v>0</v>
      </c>
      <c r="M27" s="9"/>
      <c r="N27" s="9"/>
    </row>
    <row r="28" spans="1:14" ht="15.75" x14ac:dyDescent="0.25">
      <c r="A28" s="102" t="s">
        <v>26</v>
      </c>
      <c r="B28" s="102"/>
      <c r="C28" s="18">
        <v>4</v>
      </c>
      <c r="D28" s="30">
        <v>0</v>
      </c>
      <c r="E28" s="30">
        <v>0</v>
      </c>
      <c r="F28" s="40">
        <v>0</v>
      </c>
      <c r="G28" s="40">
        <f t="shared" si="1"/>
        <v>0</v>
      </c>
      <c r="H28" s="40">
        <v>0</v>
      </c>
      <c r="I28" s="40">
        <v>0</v>
      </c>
      <c r="J28" s="40">
        <v>0</v>
      </c>
      <c r="K28" s="40">
        <v>0</v>
      </c>
      <c r="M28" s="9"/>
      <c r="N28" s="9"/>
    </row>
    <row r="29" spans="1:14" s="10" customFormat="1" ht="52.5" customHeight="1" x14ac:dyDescent="0.25">
      <c r="A29" s="104" t="s">
        <v>27</v>
      </c>
      <c r="B29" s="104"/>
      <c r="C29" s="91">
        <v>5</v>
      </c>
      <c r="D29" s="37">
        <f t="shared" ref="D29:E29" si="2">SUM(D30:D34)</f>
        <v>0</v>
      </c>
      <c r="E29" s="37">
        <f t="shared" si="2"/>
        <v>11109.5</v>
      </c>
      <c r="F29" s="90">
        <f>SUM(F30:F34)</f>
        <v>1267.5999999999999</v>
      </c>
      <c r="G29" s="90">
        <f>SUM(G30:G34)</f>
        <v>8804.5700000000015</v>
      </c>
      <c r="H29" s="90">
        <f>SUM(H30:H34)</f>
        <v>2216.48</v>
      </c>
      <c r="I29" s="90">
        <f t="shared" ref="I29:K29" si="3">SUM(I30:I34)</f>
        <v>2185.88</v>
      </c>
      <c r="J29" s="90">
        <f t="shared" si="3"/>
        <v>2185.88</v>
      </c>
      <c r="K29" s="90">
        <f t="shared" si="3"/>
        <v>2216.33</v>
      </c>
      <c r="L29" s="27"/>
      <c r="M29" s="9"/>
      <c r="N29" s="9"/>
    </row>
    <row r="30" spans="1:14" ht="23.25" customHeight="1" x14ac:dyDescent="0.25">
      <c r="A30" s="102" t="s">
        <v>403</v>
      </c>
      <c r="B30" s="102"/>
      <c r="C30" s="19" t="s">
        <v>28</v>
      </c>
      <c r="D30" s="30"/>
      <c r="E30" s="30">
        <v>3905.8</v>
      </c>
      <c r="F30" s="40">
        <f>633.8*2</f>
        <v>1267.5999999999999</v>
      </c>
      <c r="G30" s="40">
        <f>SUM(H30:K30)</f>
        <v>5534.8</v>
      </c>
      <c r="H30" s="38">
        <v>1383.7</v>
      </c>
      <c r="I30" s="38">
        <v>1383.7</v>
      </c>
      <c r="J30" s="38">
        <v>1383.7</v>
      </c>
      <c r="K30" s="38">
        <v>1383.7</v>
      </c>
      <c r="L30" s="3"/>
      <c r="M30" s="9"/>
      <c r="N30" s="9"/>
    </row>
    <row r="31" spans="1:14" ht="35.25" customHeight="1" x14ac:dyDescent="0.25">
      <c r="A31" s="102" t="s">
        <v>404</v>
      </c>
      <c r="B31" s="102"/>
      <c r="C31" s="19" t="s">
        <v>29</v>
      </c>
      <c r="D31" s="30"/>
      <c r="E31" s="30">
        <v>6753.7</v>
      </c>
      <c r="F31" s="40">
        <v>0</v>
      </c>
      <c r="G31" s="40">
        <f t="shared" ref="G31" si="4">SUM(H31:K31)</f>
        <v>2639.6</v>
      </c>
      <c r="H31" s="38">
        <v>659.9</v>
      </c>
      <c r="I31" s="38">
        <v>659.9</v>
      </c>
      <c r="J31" s="38">
        <v>659.9</v>
      </c>
      <c r="K31" s="38">
        <v>659.9</v>
      </c>
      <c r="L31" s="3"/>
      <c r="M31" s="9"/>
      <c r="N31" s="9"/>
    </row>
    <row r="32" spans="1:14" ht="15.75" x14ac:dyDescent="0.25">
      <c r="A32" s="102" t="s">
        <v>410</v>
      </c>
      <c r="B32" s="102"/>
      <c r="C32" s="19" t="s">
        <v>30</v>
      </c>
      <c r="D32" s="30"/>
      <c r="E32" s="30">
        <v>450</v>
      </c>
      <c r="F32" s="40">
        <v>0</v>
      </c>
      <c r="G32" s="40">
        <f>SUM(H32:K32)</f>
        <v>280.12</v>
      </c>
      <c r="H32" s="38">
        <v>70.03</v>
      </c>
      <c r="I32" s="38">
        <v>70.03</v>
      </c>
      <c r="J32" s="38">
        <v>70.03</v>
      </c>
      <c r="K32" s="38">
        <v>70.03</v>
      </c>
      <c r="L32" s="3"/>
      <c r="M32" s="9"/>
      <c r="N32" s="9"/>
    </row>
    <row r="33" spans="1:14" ht="15.75" x14ac:dyDescent="0.25">
      <c r="A33" s="102" t="s">
        <v>408</v>
      </c>
      <c r="B33" s="104"/>
      <c r="C33" s="19" t="s">
        <v>31</v>
      </c>
      <c r="D33" s="30"/>
      <c r="E33" s="30">
        <v>0</v>
      </c>
      <c r="F33" s="40">
        <v>0</v>
      </c>
      <c r="G33" s="40">
        <f>SUM(H33:K33)</f>
        <v>183.2</v>
      </c>
      <c r="H33" s="38">
        <v>61.1</v>
      </c>
      <c r="I33" s="38">
        <v>30.5</v>
      </c>
      <c r="J33" s="38">
        <v>30.5</v>
      </c>
      <c r="K33" s="38">
        <v>61.1</v>
      </c>
      <c r="L33" s="3"/>
      <c r="M33" s="9"/>
      <c r="N33" s="9"/>
    </row>
    <row r="34" spans="1:14" ht="15.75" x14ac:dyDescent="0.25">
      <c r="A34" s="102" t="s">
        <v>409</v>
      </c>
      <c r="B34" s="104"/>
      <c r="C34" s="19" t="s">
        <v>32</v>
      </c>
      <c r="D34" s="30"/>
      <c r="E34" s="30">
        <v>0</v>
      </c>
      <c r="F34" s="40">
        <v>0</v>
      </c>
      <c r="G34" s="40">
        <f>SUM(H34:K34)</f>
        <v>166.85</v>
      </c>
      <c r="H34" s="38">
        <v>41.75</v>
      </c>
      <c r="I34" s="38">
        <v>41.75</v>
      </c>
      <c r="J34" s="38">
        <v>41.75</v>
      </c>
      <c r="K34" s="38">
        <v>41.6</v>
      </c>
      <c r="L34" s="3"/>
      <c r="M34" s="9"/>
      <c r="N34" s="9"/>
    </row>
    <row r="35" spans="1:14" ht="35.25" customHeight="1" x14ac:dyDescent="0.25">
      <c r="A35" s="104" t="s">
        <v>33</v>
      </c>
      <c r="B35" s="104"/>
      <c r="C35" s="91">
        <v>6</v>
      </c>
      <c r="D35" s="37">
        <f>SUM(D36:D44)</f>
        <v>0</v>
      </c>
      <c r="E35" s="37">
        <f>SUM(E36:E44)</f>
        <v>20148.979999999996</v>
      </c>
      <c r="F35" s="37">
        <f t="shared" ref="F35:J35" si="5">SUM(F36:F44)</f>
        <v>18120.439999999999</v>
      </c>
      <c r="G35" s="37">
        <f t="shared" si="5"/>
        <v>21828.074849999997</v>
      </c>
      <c r="H35" s="37">
        <f t="shared" si="5"/>
        <v>5400.02</v>
      </c>
      <c r="I35" s="37">
        <f t="shared" si="5"/>
        <v>5439.04</v>
      </c>
      <c r="J35" s="37">
        <f t="shared" si="5"/>
        <v>5480.799</v>
      </c>
      <c r="K35" s="37">
        <f>SUM(K36:K44)-0.01</f>
        <v>5508.2058499999994</v>
      </c>
      <c r="L35" s="27"/>
      <c r="M35" s="9"/>
      <c r="N35" s="9"/>
    </row>
    <row r="36" spans="1:14" ht="15.75" x14ac:dyDescent="0.25">
      <c r="A36" s="102" t="s">
        <v>34</v>
      </c>
      <c r="B36" s="102"/>
      <c r="C36" s="19" t="s">
        <v>35</v>
      </c>
      <c r="D36" s="30"/>
      <c r="E36" s="30">
        <v>2108.2399999999998</v>
      </c>
      <c r="F36" s="40">
        <f>120*2</f>
        <v>240</v>
      </c>
      <c r="G36" s="40">
        <f>SUM(H36:K36)</f>
        <v>1745.9810000000002</v>
      </c>
      <c r="H36" s="40">
        <v>405.1</v>
      </c>
      <c r="I36" s="40">
        <v>405.1</v>
      </c>
      <c r="J36" s="40">
        <f t="shared" ref="J36" si="6">I36*1.1</f>
        <v>445.61000000000007</v>
      </c>
      <c r="K36" s="40">
        <f>J36*1.1</f>
        <v>490.17100000000011</v>
      </c>
      <c r="L36" s="27"/>
      <c r="M36" s="9"/>
      <c r="N36" s="9"/>
    </row>
    <row r="37" spans="1:14" ht="15.75" x14ac:dyDescent="0.25">
      <c r="A37" s="102" t="s">
        <v>36</v>
      </c>
      <c r="B37" s="102"/>
      <c r="C37" s="19" t="s">
        <v>37</v>
      </c>
      <c r="D37" s="30"/>
      <c r="E37" s="30">
        <v>7375.94</v>
      </c>
      <c r="F37" s="40">
        <f>3369*2</f>
        <v>6738</v>
      </c>
      <c r="G37" s="40">
        <f>SUM(H37:K37)</f>
        <v>10441.6</v>
      </c>
      <c r="H37" s="40">
        <v>2610.4</v>
      </c>
      <c r="I37" s="40">
        <v>2610.4</v>
      </c>
      <c r="J37" s="40">
        <v>2610.4</v>
      </c>
      <c r="K37" s="40">
        <v>2610.4</v>
      </c>
      <c r="L37" s="27"/>
      <c r="M37" s="9"/>
      <c r="N37" s="9"/>
    </row>
    <row r="38" spans="1:14" ht="15.75" x14ac:dyDescent="0.25">
      <c r="A38" s="102" t="s">
        <v>38</v>
      </c>
      <c r="B38" s="102"/>
      <c r="C38" s="19" t="s">
        <v>39</v>
      </c>
      <c r="D38" s="30"/>
      <c r="E38" s="30">
        <v>80</v>
      </c>
      <c r="F38" s="40">
        <v>0</v>
      </c>
      <c r="G38" s="40">
        <f t="shared" ref="G38" si="7">SUM(H38:K38)</f>
        <v>16.399999999999999</v>
      </c>
      <c r="H38" s="40">
        <v>4.0999999999999996</v>
      </c>
      <c r="I38" s="40">
        <v>4.0999999999999996</v>
      </c>
      <c r="J38" s="40">
        <v>4.0999999999999996</v>
      </c>
      <c r="K38" s="40">
        <v>4.0999999999999996</v>
      </c>
      <c r="L38" s="27"/>
      <c r="M38" s="9"/>
      <c r="N38" s="9"/>
    </row>
    <row r="39" spans="1:14" ht="15.75" x14ac:dyDescent="0.25">
      <c r="A39" s="102" t="s">
        <v>40</v>
      </c>
      <c r="B39" s="102"/>
      <c r="C39" s="19" t="s">
        <v>41</v>
      </c>
      <c r="D39" s="30"/>
      <c r="E39" s="30">
        <v>36.9</v>
      </c>
      <c r="F39" s="40">
        <f>126.2*2</f>
        <v>252.4</v>
      </c>
      <c r="G39" s="40">
        <f>SUM(H39:K39)</f>
        <v>0</v>
      </c>
      <c r="H39" s="40">
        <v>0</v>
      </c>
      <c r="I39" s="40">
        <v>0</v>
      </c>
      <c r="J39" s="40">
        <v>0</v>
      </c>
      <c r="K39" s="40">
        <v>0</v>
      </c>
      <c r="L39" s="27"/>
      <c r="M39" s="9"/>
      <c r="N39" s="9"/>
    </row>
    <row r="40" spans="1:14" ht="27" customHeight="1" x14ac:dyDescent="0.25">
      <c r="A40" s="102" t="s">
        <v>42</v>
      </c>
      <c r="B40" s="102"/>
      <c r="C40" s="19" t="s">
        <v>43</v>
      </c>
      <c r="D40" s="30"/>
      <c r="E40" s="30">
        <v>5918.6</v>
      </c>
      <c r="F40" s="40">
        <f>2221*2</f>
        <v>4442</v>
      </c>
      <c r="G40" s="40">
        <f t="shared" ref="G40:G43" si="8">SUM(H40:K40)</f>
        <v>5691.1</v>
      </c>
      <c r="H40" s="40">
        <v>1402.5</v>
      </c>
      <c r="I40" s="42">
        <v>1434</v>
      </c>
      <c r="J40" s="42">
        <v>1434.6</v>
      </c>
      <c r="K40" s="45">
        <v>1420</v>
      </c>
      <c r="L40" s="27"/>
      <c r="M40" s="9"/>
      <c r="N40" s="9"/>
    </row>
    <row r="41" spans="1:14" ht="15.75" x14ac:dyDescent="0.25">
      <c r="A41" s="102" t="s">
        <v>44</v>
      </c>
      <c r="B41" s="102"/>
      <c r="C41" s="19" t="s">
        <v>45</v>
      </c>
      <c r="D41" s="30"/>
      <c r="E41" s="95">
        <v>1302.0999999999999</v>
      </c>
      <c r="F41" s="40">
        <f>488.62*2</f>
        <v>977.24</v>
      </c>
      <c r="G41" s="40">
        <f t="shared" si="8"/>
        <v>1252.0419999999999</v>
      </c>
      <c r="H41" s="43">
        <f>H40*0.22</f>
        <v>308.55</v>
      </c>
      <c r="I41" s="43">
        <f t="shared" ref="I41:K41" si="9">I40*0.22</f>
        <v>315.48</v>
      </c>
      <c r="J41" s="43">
        <f t="shared" si="9"/>
        <v>315.61199999999997</v>
      </c>
      <c r="K41" s="43">
        <f t="shared" si="9"/>
        <v>312.39999999999998</v>
      </c>
      <c r="L41" s="27"/>
      <c r="M41" s="9"/>
      <c r="N41" s="9"/>
    </row>
    <row r="42" spans="1:14" ht="48" customHeight="1" x14ac:dyDescent="0.25">
      <c r="A42" s="102" t="s">
        <v>46</v>
      </c>
      <c r="B42" s="102"/>
      <c r="C42" s="19" t="s">
        <v>47</v>
      </c>
      <c r="D42" s="30"/>
      <c r="E42" s="40">
        <v>1876.6</v>
      </c>
      <c r="F42" s="40">
        <f>1793.2*2</f>
        <v>3586.4</v>
      </c>
      <c r="G42" s="40">
        <f t="shared" si="8"/>
        <v>2557.3000000000002</v>
      </c>
      <c r="H42" s="40">
        <v>639.32000000000005</v>
      </c>
      <c r="I42" s="40">
        <v>639.32000000000005</v>
      </c>
      <c r="J42" s="40">
        <v>639.32000000000005</v>
      </c>
      <c r="K42" s="40">
        <v>639.34</v>
      </c>
      <c r="L42" s="27"/>
      <c r="M42" s="9"/>
      <c r="N42" s="9"/>
    </row>
    <row r="43" spans="1:14" ht="15.75" x14ac:dyDescent="0.25">
      <c r="A43" s="102" t="s">
        <v>48</v>
      </c>
      <c r="B43" s="102"/>
      <c r="C43" s="19" t="s">
        <v>49</v>
      </c>
      <c r="D43" s="30"/>
      <c r="E43" s="30">
        <v>1400</v>
      </c>
      <c r="F43" s="40">
        <f>942.2*2</f>
        <v>1884.4</v>
      </c>
      <c r="G43" s="40">
        <f t="shared" si="8"/>
        <v>73</v>
      </c>
      <c r="H43" s="67">
        <v>18.3</v>
      </c>
      <c r="I43" s="67">
        <v>18.3</v>
      </c>
      <c r="J43" s="67">
        <v>18.2</v>
      </c>
      <c r="K43" s="99">
        <v>18.2</v>
      </c>
      <c r="L43" s="27"/>
      <c r="M43" s="9"/>
      <c r="N43" s="9"/>
    </row>
    <row r="44" spans="1:14" ht="32.25" customHeight="1" x14ac:dyDescent="0.25">
      <c r="A44" s="102" t="s">
        <v>418</v>
      </c>
      <c r="B44" s="102"/>
      <c r="C44" s="19" t="s">
        <v>51</v>
      </c>
      <c r="D44" s="30"/>
      <c r="E44" s="30">
        <v>50.6</v>
      </c>
      <c r="F44" s="40">
        <v>0</v>
      </c>
      <c r="G44" s="40">
        <f>SUM(H44:K44)</f>
        <v>50.651849999999996</v>
      </c>
      <c r="H44" s="40">
        <v>11.75</v>
      </c>
      <c r="I44" s="40">
        <v>12.34</v>
      </c>
      <c r="J44" s="40">
        <f t="shared" ref="J44:K44" si="10">I44*1.05</f>
        <v>12.957000000000001</v>
      </c>
      <c r="K44" s="98">
        <f t="shared" si="10"/>
        <v>13.604850000000001</v>
      </c>
      <c r="L44" s="27"/>
      <c r="M44" s="9"/>
      <c r="N44" s="9"/>
    </row>
    <row r="45" spans="1:14" ht="15.75" x14ac:dyDescent="0.25">
      <c r="A45" s="104" t="s">
        <v>52</v>
      </c>
      <c r="B45" s="104"/>
      <c r="C45" s="91">
        <v>7</v>
      </c>
      <c r="D45" s="20">
        <f>D29-D35</f>
        <v>0</v>
      </c>
      <c r="E45" s="20">
        <f>E29-E35</f>
        <v>-9039.4799999999959</v>
      </c>
      <c r="F45" s="20">
        <f t="shared" ref="F45:K45" si="11">F29-F35</f>
        <v>-16852.84</v>
      </c>
      <c r="G45" s="20">
        <f t="shared" si="11"/>
        <v>-13023.504849999996</v>
      </c>
      <c r="H45" s="20">
        <f t="shared" si="11"/>
        <v>-3183.5400000000004</v>
      </c>
      <c r="I45" s="20">
        <f t="shared" si="11"/>
        <v>-3253.16</v>
      </c>
      <c r="J45" s="20">
        <f t="shared" si="11"/>
        <v>-3294.9189999999999</v>
      </c>
      <c r="K45" s="20">
        <f t="shared" si="11"/>
        <v>-3291.8758499999994</v>
      </c>
      <c r="L45" s="27"/>
      <c r="M45" s="9"/>
      <c r="N45" s="9"/>
    </row>
    <row r="46" spans="1:14" ht="15.75" x14ac:dyDescent="0.25">
      <c r="A46" s="104" t="s">
        <v>53</v>
      </c>
      <c r="B46" s="104"/>
      <c r="C46" s="91">
        <v>8</v>
      </c>
      <c r="D46" s="37">
        <f>SUM(D48:D76)</f>
        <v>0</v>
      </c>
      <c r="E46" s="37">
        <f>SUM(E48:E70)</f>
        <v>2350.5000000000005</v>
      </c>
      <c r="F46" s="90">
        <f t="shared" ref="F46:K46" si="12">SUM(F48:F70)</f>
        <v>1856.36</v>
      </c>
      <c r="G46" s="37">
        <f t="shared" si="12"/>
        <v>3311.7359999999999</v>
      </c>
      <c r="H46" s="37">
        <f t="shared" si="12"/>
        <v>905.32200000000012</v>
      </c>
      <c r="I46" s="37">
        <f t="shared" si="12"/>
        <v>787.56799999999998</v>
      </c>
      <c r="J46" s="37">
        <f t="shared" si="12"/>
        <v>785.74799999999993</v>
      </c>
      <c r="K46" s="37">
        <f t="shared" si="12"/>
        <v>833.09799999999996</v>
      </c>
      <c r="L46" s="27"/>
      <c r="M46" s="9"/>
      <c r="N46" s="9"/>
    </row>
    <row r="47" spans="1:14" ht="15.75" x14ac:dyDescent="0.25">
      <c r="A47" s="102" t="s">
        <v>54</v>
      </c>
      <c r="B47" s="102"/>
      <c r="C47" s="18"/>
      <c r="D47" s="30"/>
      <c r="E47" s="30">
        <v>0</v>
      </c>
      <c r="F47" s="40">
        <v>0</v>
      </c>
      <c r="G47" s="40">
        <f>SUM(H47:K47)</f>
        <v>0</v>
      </c>
      <c r="H47" s="40">
        <v>0</v>
      </c>
      <c r="I47" s="40">
        <v>0</v>
      </c>
      <c r="J47" s="40">
        <v>0</v>
      </c>
      <c r="K47" s="41">
        <v>0</v>
      </c>
      <c r="L47" s="27"/>
      <c r="M47" s="9"/>
      <c r="N47" s="9"/>
    </row>
    <row r="48" spans="1:14" ht="15.75" x14ac:dyDescent="0.25">
      <c r="A48" s="102" t="s">
        <v>55</v>
      </c>
      <c r="B48" s="102"/>
      <c r="C48" s="19" t="s">
        <v>56</v>
      </c>
      <c r="D48" s="30"/>
      <c r="E48" s="30">
        <v>0</v>
      </c>
      <c r="F48" s="40">
        <v>0</v>
      </c>
      <c r="G48" s="40">
        <f t="shared" ref="G48:G76" si="13">SUM(H48:K48)</f>
        <v>0</v>
      </c>
      <c r="H48" s="40">
        <v>0</v>
      </c>
      <c r="I48" s="40">
        <v>0</v>
      </c>
      <c r="J48" s="40">
        <v>0</v>
      </c>
      <c r="K48" s="41">
        <v>0</v>
      </c>
      <c r="L48" s="27"/>
      <c r="M48" s="9"/>
      <c r="N48" s="9"/>
    </row>
    <row r="49" spans="1:14" ht="15.75" x14ac:dyDescent="0.25">
      <c r="A49" s="102" t="s">
        <v>57</v>
      </c>
      <c r="B49" s="102"/>
      <c r="C49" s="19" t="s">
        <v>58</v>
      </c>
      <c r="D49" s="30"/>
      <c r="E49" s="30">
        <v>30</v>
      </c>
      <c r="F49" s="40">
        <v>0</v>
      </c>
      <c r="G49" s="40">
        <f t="shared" si="13"/>
        <v>30</v>
      </c>
      <c r="H49" s="40">
        <v>10</v>
      </c>
      <c r="I49" s="40">
        <v>10</v>
      </c>
      <c r="J49" s="40">
        <v>5</v>
      </c>
      <c r="K49" s="41">
        <v>5</v>
      </c>
      <c r="L49" s="27"/>
      <c r="M49" s="9"/>
      <c r="N49" s="9"/>
    </row>
    <row r="50" spans="1:14" ht="30.75" customHeight="1" x14ac:dyDescent="0.25">
      <c r="A50" s="102" t="s">
        <v>59</v>
      </c>
      <c r="B50" s="102"/>
      <c r="C50" s="19" t="s">
        <v>60</v>
      </c>
      <c r="D50" s="30"/>
      <c r="E50" s="30">
        <v>0</v>
      </c>
      <c r="F50" s="40">
        <v>0</v>
      </c>
      <c r="G50" s="40">
        <f t="shared" si="13"/>
        <v>0</v>
      </c>
      <c r="H50" s="40">
        <v>0</v>
      </c>
      <c r="I50" s="40">
        <v>0</v>
      </c>
      <c r="J50" s="40">
        <v>0</v>
      </c>
      <c r="K50" s="40">
        <v>0</v>
      </c>
      <c r="L50" s="27"/>
      <c r="M50" s="9"/>
      <c r="N50" s="9"/>
    </row>
    <row r="51" spans="1:14" ht="15.75" x14ac:dyDescent="0.25">
      <c r="A51" s="102" t="s">
        <v>405</v>
      </c>
      <c r="B51" s="102"/>
      <c r="C51" s="19" t="s">
        <v>61</v>
      </c>
      <c r="D51" s="30"/>
      <c r="E51" s="30">
        <v>0</v>
      </c>
      <c r="F51" s="40">
        <v>0</v>
      </c>
      <c r="G51" s="40">
        <f t="shared" si="13"/>
        <v>600</v>
      </c>
      <c r="H51" s="40">
        <v>150</v>
      </c>
      <c r="I51" s="40">
        <v>150</v>
      </c>
      <c r="J51" s="40">
        <v>150</v>
      </c>
      <c r="K51" s="41">
        <v>150</v>
      </c>
      <c r="L51" s="27"/>
      <c r="M51" s="9"/>
      <c r="N51" s="9"/>
    </row>
    <row r="52" spans="1:14" ht="15.75" x14ac:dyDescent="0.25">
      <c r="A52" s="102" t="s">
        <v>62</v>
      </c>
      <c r="B52" s="102"/>
      <c r="C52" s="19" t="s">
        <v>63</v>
      </c>
      <c r="D52" s="30"/>
      <c r="E52" s="30">
        <v>0</v>
      </c>
      <c r="F52" s="40">
        <v>0</v>
      </c>
      <c r="G52" s="40">
        <f t="shared" si="13"/>
        <v>0</v>
      </c>
      <c r="H52" s="40">
        <v>0</v>
      </c>
      <c r="I52" s="40">
        <v>0</v>
      </c>
      <c r="J52" s="40">
        <v>0</v>
      </c>
      <c r="K52" s="41">
        <v>0</v>
      </c>
      <c r="L52" s="27"/>
      <c r="M52" s="9"/>
      <c r="N52" s="9"/>
    </row>
    <row r="53" spans="1:14" ht="15.75" x14ac:dyDescent="0.25">
      <c r="A53" s="102" t="s">
        <v>64</v>
      </c>
      <c r="B53" s="102"/>
      <c r="C53" s="19" t="s">
        <v>65</v>
      </c>
      <c r="D53" s="30"/>
      <c r="E53" s="30">
        <v>0</v>
      </c>
      <c r="F53" s="40">
        <v>0</v>
      </c>
      <c r="G53" s="40">
        <f t="shared" si="13"/>
        <v>200</v>
      </c>
      <c r="H53" s="40">
        <v>105.5</v>
      </c>
      <c r="I53" s="40">
        <v>40</v>
      </c>
      <c r="J53" s="40">
        <v>40</v>
      </c>
      <c r="K53" s="41">
        <v>14.5</v>
      </c>
      <c r="L53" s="27"/>
      <c r="M53" s="9"/>
      <c r="N53" s="9"/>
    </row>
    <row r="54" spans="1:14" ht="15.75" x14ac:dyDescent="0.25">
      <c r="A54" s="102" t="s">
        <v>66</v>
      </c>
      <c r="B54" s="102"/>
      <c r="C54" s="19" t="s">
        <v>67</v>
      </c>
      <c r="D54" s="40"/>
      <c r="E54" s="30">
        <v>0</v>
      </c>
      <c r="F54" s="40">
        <v>0</v>
      </c>
      <c r="G54" s="40">
        <v>7.2</v>
      </c>
      <c r="H54" s="40">
        <v>1.8</v>
      </c>
      <c r="I54" s="40">
        <v>1.8</v>
      </c>
      <c r="J54" s="40">
        <v>1.8</v>
      </c>
      <c r="K54" s="41">
        <v>1.8</v>
      </c>
      <c r="L54" s="27"/>
      <c r="M54" s="9"/>
      <c r="N54" s="9"/>
    </row>
    <row r="55" spans="1:14" ht="15.75" x14ac:dyDescent="0.25">
      <c r="A55" s="102" t="s">
        <v>42</v>
      </c>
      <c r="B55" s="102"/>
      <c r="C55" s="19" t="s">
        <v>68</v>
      </c>
      <c r="D55" s="30"/>
      <c r="E55" s="30">
        <v>1677.3</v>
      </c>
      <c r="F55" s="40">
        <f>760.8*2</f>
        <v>1521.6</v>
      </c>
      <c r="G55" s="40">
        <f t="shared" si="13"/>
        <v>1666.8000000000002</v>
      </c>
      <c r="H55" s="40">
        <v>404.1</v>
      </c>
      <c r="I55" s="40">
        <v>420.9</v>
      </c>
      <c r="J55" s="40">
        <v>420.9</v>
      </c>
      <c r="K55" s="41">
        <v>420.9</v>
      </c>
      <c r="L55" s="27"/>
      <c r="M55" s="9"/>
      <c r="N55" s="9"/>
    </row>
    <row r="56" spans="1:14" ht="15.75" x14ac:dyDescent="0.25">
      <c r="A56" s="102" t="s">
        <v>44</v>
      </c>
      <c r="B56" s="102"/>
      <c r="C56" s="19" t="s">
        <v>69</v>
      </c>
      <c r="D56" s="30"/>
      <c r="E56" s="30">
        <v>369</v>
      </c>
      <c r="F56" s="40">
        <f>167.38*2</f>
        <v>334.76</v>
      </c>
      <c r="G56" s="40">
        <f t="shared" si="13"/>
        <v>366.69600000000003</v>
      </c>
      <c r="H56" s="40">
        <f>H55*0.22</f>
        <v>88.902000000000001</v>
      </c>
      <c r="I56" s="40">
        <f t="shared" ref="I56:K56" si="14">I55*0.22</f>
        <v>92.597999999999999</v>
      </c>
      <c r="J56" s="40">
        <f t="shared" si="14"/>
        <v>92.597999999999999</v>
      </c>
      <c r="K56" s="40">
        <f t="shared" si="14"/>
        <v>92.597999999999999</v>
      </c>
      <c r="L56" s="27"/>
      <c r="M56" s="9"/>
      <c r="N56" s="9"/>
    </row>
    <row r="57" spans="1:14" ht="15.75" x14ac:dyDescent="0.25">
      <c r="A57" s="102" t="s">
        <v>70</v>
      </c>
      <c r="B57" s="102"/>
      <c r="C57" s="19" t="s">
        <v>71</v>
      </c>
      <c r="D57" s="30"/>
      <c r="E57" s="30">
        <v>12</v>
      </c>
      <c r="F57" s="40">
        <v>0</v>
      </c>
      <c r="G57" s="40">
        <f t="shared" si="13"/>
        <v>12</v>
      </c>
      <c r="H57" s="67">
        <v>3</v>
      </c>
      <c r="I57" s="67">
        <v>3</v>
      </c>
      <c r="J57" s="67">
        <v>3</v>
      </c>
      <c r="K57" s="67">
        <v>3</v>
      </c>
      <c r="L57" s="27"/>
      <c r="M57" s="9"/>
      <c r="N57" s="9"/>
    </row>
    <row r="58" spans="1:14" ht="31.5" customHeight="1" x14ac:dyDescent="0.25">
      <c r="A58" s="102" t="s">
        <v>72</v>
      </c>
      <c r="B58" s="102"/>
      <c r="C58" s="19" t="s">
        <v>73</v>
      </c>
      <c r="D58" s="30"/>
      <c r="E58" s="30">
        <v>0</v>
      </c>
      <c r="F58" s="40">
        <v>0</v>
      </c>
      <c r="G58" s="40">
        <f t="shared" si="13"/>
        <v>0</v>
      </c>
      <c r="H58" s="40">
        <v>0</v>
      </c>
      <c r="I58" s="40">
        <v>0</v>
      </c>
      <c r="J58" s="40">
        <v>0</v>
      </c>
      <c r="K58" s="40">
        <v>0</v>
      </c>
      <c r="L58" s="27"/>
      <c r="M58" s="9"/>
      <c r="N58" s="9"/>
    </row>
    <row r="59" spans="1:14" ht="32.25" customHeight="1" x14ac:dyDescent="0.25">
      <c r="A59" s="102" t="s">
        <v>74</v>
      </c>
      <c r="B59" s="102"/>
      <c r="C59" s="19" t="s">
        <v>75</v>
      </c>
      <c r="D59" s="30"/>
      <c r="E59" s="30">
        <v>0</v>
      </c>
      <c r="F59" s="40">
        <v>0</v>
      </c>
      <c r="G59" s="40">
        <f t="shared" si="13"/>
        <v>0</v>
      </c>
      <c r="H59" s="40">
        <v>0</v>
      </c>
      <c r="I59" s="40">
        <v>0</v>
      </c>
      <c r="J59" s="40">
        <v>0</v>
      </c>
      <c r="K59" s="40">
        <v>0</v>
      </c>
      <c r="L59" s="27"/>
      <c r="M59" s="9"/>
      <c r="N59" s="9"/>
    </row>
    <row r="60" spans="1:14" ht="15.75" x14ac:dyDescent="0.25">
      <c r="A60" s="102" t="s">
        <v>76</v>
      </c>
      <c r="B60" s="102"/>
      <c r="C60" s="19" t="s">
        <v>77</v>
      </c>
      <c r="D60" s="30"/>
      <c r="E60" s="30">
        <v>0</v>
      </c>
      <c r="F60" s="40">
        <v>0</v>
      </c>
      <c r="G60" s="40">
        <f t="shared" si="13"/>
        <v>0</v>
      </c>
      <c r="H60" s="40">
        <v>0</v>
      </c>
      <c r="I60" s="40">
        <v>0</v>
      </c>
      <c r="J60" s="40">
        <v>0</v>
      </c>
      <c r="K60" s="40">
        <v>0</v>
      </c>
      <c r="L60" s="27"/>
      <c r="M60" s="9"/>
      <c r="N60" s="9"/>
    </row>
    <row r="61" spans="1:14" ht="15.75" x14ac:dyDescent="0.25">
      <c r="A61" s="102" t="s">
        <v>78</v>
      </c>
      <c r="B61" s="102"/>
      <c r="C61" s="19" t="s">
        <v>79</v>
      </c>
      <c r="D61" s="30"/>
      <c r="E61" s="30">
        <v>0</v>
      </c>
      <c r="F61" s="40">
        <v>0</v>
      </c>
      <c r="G61" s="40">
        <f t="shared" si="13"/>
        <v>0</v>
      </c>
      <c r="H61" s="40">
        <v>0</v>
      </c>
      <c r="I61" s="40">
        <v>0</v>
      </c>
      <c r="J61" s="40">
        <v>0</v>
      </c>
      <c r="K61" s="40">
        <v>0</v>
      </c>
      <c r="L61" s="27"/>
      <c r="M61" s="9"/>
      <c r="N61" s="9"/>
    </row>
    <row r="62" spans="1:14" ht="15.75" x14ac:dyDescent="0.25">
      <c r="A62" s="102" t="s">
        <v>80</v>
      </c>
      <c r="B62" s="102"/>
      <c r="C62" s="19" t="s">
        <v>81</v>
      </c>
      <c r="D62" s="30"/>
      <c r="E62" s="30">
        <v>0</v>
      </c>
      <c r="F62" s="40">
        <v>0</v>
      </c>
      <c r="G62" s="40">
        <f t="shared" si="13"/>
        <v>0</v>
      </c>
      <c r="H62" s="40">
        <v>0</v>
      </c>
      <c r="I62" s="40">
        <v>0</v>
      </c>
      <c r="J62" s="40">
        <v>0</v>
      </c>
      <c r="K62" s="40">
        <v>0</v>
      </c>
      <c r="L62" s="27"/>
      <c r="M62" s="9"/>
      <c r="N62" s="9"/>
    </row>
    <row r="63" spans="1:14" ht="15.75" x14ac:dyDescent="0.25">
      <c r="A63" s="102" t="s">
        <v>82</v>
      </c>
      <c r="B63" s="102"/>
      <c r="C63" s="19" t="s">
        <v>83</v>
      </c>
      <c r="D63" s="30"/>
      <c r="E63" s="30">
        <v>7</v>
      </c>
      <c r="F63" s="40">
        <v>0</v>
      </c>
      <c r="G63" s="40">
        <f t="shared" si="13"/>
        <v>0</v>
      </c>
      <c r="H63" s="40">
        <v>0</v>
      </c>
      <c r="I63" s="40">
        <v>0</v>
      </c>
      <c r="J63" s="40">
        <v>0</v>
      </c>
      <c r="K63" s="40">
        <v>0</v>
      </c>
      <c r="L63" s="27"/>
      <c r="M63" s="9"/>
      <c r="N63" s="9"/>
    </row>
    <row r="64" spans="1:14" ht="15.75" x14ac:dyDescent="0.25">
      <c r="A64" s="102" t="s">
        <v>84</v>
      </c>
      <c r="B64" s="102"/>
      <c r="C64" s="19" t="s">
        <v>85</v>
      </c>
      <c r="D64" s="30"/>
      <c r="E64" s="30">
        <v>7</v>
      </c>
      <c r="F64" s="40">
        <v>0</v>
      </c>
      <c r="G64" s="40">
        <f t="shared" si="13"/>
        <v>0</v>
      </c>
      <c r="H64" s="40">
        <v>0</v>
      </c>
      <c r="I64" s="40">
        <v>0</v>
      </c>
      <c r="J64" s="40">
        <v>0</v>
      </c>
      <c r="K64" s="40">
        <v>0</v>
      </c>
      <c r="L64" s="27"/>
      <c r="M64" s="9"/>
      <c r="N64" s="9"/>
    </row>
    <row r="65" spans="1:14" ht="15.75" x14ac:dyDescent="0.25">
      <c r="A65" s="102" t="s">
        <v>86</v>
      </c>
      <c r="B65" s="102"/>
      <c r="C65" s="19" t="s">
        <v>87</v>
      </c>
      <c r="D65" s="30"/>
      <c r="E65" s="30">
        <v>129.4</v>
      </c>
      <c r="F65" s="40">
        <v>0</v>
      </c>
      <c r="G65" s="40">
        <f t="shared" si="13"/>
        <v>129.38999999999999</v>
      </c>
      <c r="H65" s="40">
        <v>30.81</v>
      </c>
      <c r="I65" s="40">
        <v>30.81</v>
      </c>
      <c r="J65" s="40">
        <v>33.89</v>
      </c>
      <c r="K65" s="40">
        <v>33.880000000000003</v>
      </c>
      <c r="L65" s="27"/>
      <c r="M65" s="9"/>
      <c r="N65" s="9"/>
    </row>
    <row r="66" spans="1:14" ht="15.75" x14ac:dyDescent="0.25">
      <c r="A66" s="102" t="s">
        <v>88</v>
      </c>
      <c r="B66" s="102"/>
      <c r="C66" s="19" t="s">
        <v>89</v>
      </c>
      <c r="D66" s="30"/>
      <c r="E66" s="30">
        <v>0</v>
      </c>
      <c r="F66" s="40">
        <v>0</v>
      </c>
      <c r="G66" s="40">
        <f t="shared" si="13"/>
        <v>0</v>
      </c>
      <c r="H66" s="40">
        <v>0</v>
      </c>
      <c r="I66" s="40">
        <v>0</v>
      </c>
      <c r="J66" s="40">
        <v>0</v>
      </c>
      <c r="K66" s="41">
        <v>0</v>
      </c>
      <c r="L66" s="27"/>
      <c r="M66" s="9"/>
      <c r="N66" s="9"/>
    </row>
    <row r="67" spans="1:14" ht="15.75" x14ac:dyDescent="0.25">
      <c r="A67" s="102" t="s">
        <v>36</v>
      </c>
      <c r="B67" s="102"/>
      <c r="C67" s="19" t="s">
        <v>90</v>
      </c>
      <c r="D67" s="30"/>
      <c r="E67" s="30">
        <v>0</v>
      </c>
      <c r="F67" s="40">
        <v>0</v>
      </c>
      <c r="G67" s="40">
        <f t="shared" si="13"/>
        <v>0</v>
      </c>
      <c r="H67" s="40">
        <v>0</v>
      </c>
      <c r="I67" s="40">
        <v>0</v>
      </c>
      <c r="J67" s="40">
        <v>0</v>
      </c>
      <c r="K67" s="41">
        <v>0</v>
      </c>
      <c r="L67" s="27"/>
      <c r="M67" s="9"/>
      <c r="N67" s="9"/>
    </row>
    <row r="68" spans="1:14" ht="15.75" x14ac:dyDescent="0.25">
      <c r="A68" s="102" t="s">
        <v>38</v>
      </c>
      <c r="B68" s="102"/>
      <c r="C68" s="19" t="s">
        <v>91</v>
      </c>
      <c r="D68" s="30"/>
      <c r="E68" s="30">
        <v>0</v>
      </c>
      <c r="F68" s="40">
        <v>0</v>
      </c>
      <c r="G68" s="40">
        <f t="shared" si="13"/>
        <v>0</v>
      </c>
      <c r="H68" s="40">
        <v>0</v>
      </c>
      <c r="I68" s="40">
        <v>0</v>
      </c>
      <c r="J68" s="40">
        <v>0</v>
      </c>
      <c r="K68" s="41">
        <v>0</v>
      </c>
      <c r="L68" s="27"/>
      <c r="M68" s="9"/>
      <c r="N68" s="9"/>
    </row>
    <row r="69" spans="1:14" ht="15.75" x14ac:dyDescent="0.25">
      <c r="A69" s="102" t="s">
        <v>40</v>
      </c>
      <c r="B69" s="102"/>
      <c r="C69" s="19" t="s">
        <v>92</v>
      </c>
      <c r="D69" s="30"/>
      <c r="E69" s="30">
        <v>0</v>
      </c>
      <c r="F69" s="40">
        <v>0</v>
      </c>
      <c r="G69" s="40">
        <f t="shared" si="13"/>
        <v>211.11</v>
      </c>
      <c r="H69" s="40">
        <v>89.15</v>
      </c>
      <c r="I69" s="40">
        <v>16.399999999999999</v>
      </c>
      <c r="J69" s="40">
        <v>16.399999999999999</v>
      </c>
      <c r="K69" s="41">
        <v>89.16</v>
      </c>
      <c r="L69" s="27"/>
      <c r="M69" s="9"/>
      <c r="N69" s="9"/>
    </row>
    <row r="70" spans="1:14" ht="15.75" x14ac:dyDescent="0.25">
      <c r="A70" s="102" t="s">
        <v>93</v>
      </c>
      <c r="B70" s="102"/>
      <c r="C70" s="19" t="s">
        <v>94</v>
      </c>
      <c r="D70" s="30">
        <f>SUM(D71:D76)</f>
        <v>0</v>
      </c>
      <c r="E70" s="30">
        <v>118.8</v>
      </c>
      <c r="F70" s="40">
        <v>0</v>
      </c>
      <c r="G70" s="40">
        <f t="shared" si="13"/>
        <v>88.54</v>
      </c>
      <c r="H70" s="66">
        <f>SUM(H71:H76)</f>
        <v>22.060000000000002</v>
      </c>
      <c r="I70" s="66">
        <f t="shared" ref="I70:K70" si="15">SUM(I71:I76)</f>
        <v>22.060000000000002</v>
      </c>
      <c r="J70" s="66">
        <f t="shared" si="15"/>
        <v>22.16</v>
      </c>
      <c r="K70" s="66">
        <f t="shared" si="15"/>
        <v>22.26</v>
      </c>
      <c r="L70" s="27"/>
      <c r="M70" s="9"/>
      <c r="N70" s="9"/>
    </row>
    <row r="71" spans="1:14" ht="15.75" x14ac:dyDescent="0.25">
      <c r="A71" s="102" t="s">
        <v>95</v>
      </c>
      <c r="B71" s="102"/>
      <c r="C71" s="19" t="s">
        <v>96</v>
      </c>
      <c r="D71" s="30"/>
      <c r="E71" s="30">
        <v>0</v>
      </c>
      <c r="F71" s="40">
        <v>0</v>
      </c>
      <c r="G71" s="40">
        <f t="shared" si="13"/>
        <v>0</v>
      </c>
      <c r="H71" s="40">
        <v>0</v>
      </c>
      <c r="I71" s="40">
        <v>0</v>
      </c>
      <c r="J71" s="40">
        <v>0</v>
      </c>
      <c r="K71" s="40">
        <v>0</v>
      </c>
      <c r="L71" s="27"/>
      <c r="M71" s="9"/>
      <c r="N71" s="9"/>
    </row>
    <row r="72" spans="1:14" ht="15.75" x14ac:dyDescent="0.25">
      <c r="A72" s="102" t="s">
        <v>97</v>
      </c>
      <c r="B72" s="102"/>
      <c r="C72" s="19" t="s">
        <v>98</v>
      </c>
      <c r="D72" s="30"/>
      <c r="E72" s="30">
        <v>4.8</v>
      </c>
      <c r="F72" s="40">
        <v>0</v>
      </c>
      <c r="G72" s="40">
        <f t="shared" si="13"/>
        <v>4.8</v>
      </c>
      <c r="H72" s="40">
        <v>1.2</v>
      </c>
      <c r="I72" s="40">
        <v>1.2</v>
      </c>
      <c r="J72" s="40">
        <v>1.2</v>
      </c>
      <c r="K72" s="40">
        <v>1.2</v>
      </c>
      <c r="L72" s="27"/>
      <c r="M72" s="9"/>
      <c r="N72" s="9"/>
    </row>
    <row r="73" spans="1:14" ht="15.75" x14ac:dyDescent="0.25">
      <c r="A73" s="102" t="s">
        <v>99</v>
      </c>
      <c r="B73" s="102"/>
      <c r="C73" s="19" t="s">
        <v>100</v>
      </c>
      <c r="D73" s="30"/>
      <c r="E73" s="30">
        <v>39</v>
      </c>
      <c r="F73" s="40">
        <f>12.39*2</f>
        <v>24.78</v>
      </c>
      <c r="G73" s="40">
        <f t="shared" si="13"/>
        <v>39.04</v>
      </c>
      <c r="H73" s="40">
        <v>9.76</v>
      </c>
      <c r="I73" s="40">
        <v>9.76</v>
      </c>
      <c r="J73" s="40">
        <v>9.76</v>
      </c>
      <c r="K73" s="40">
        <v>9.76</v>
      </c>
      <c r="L73" s="27"/>
      <c r="M73" s="9"/>
      <c r="N73" s="9"/>
    </row>
    <row r="74" spans="1:14" ht="15.75" x14ac:dyDescent="0.25">
      <c r="A74" s="102" t="s">
        <v>101</v>
      </c>
      <c r="B74" s="102"/>
      <c r="C74" s="19" t="s">
        <v>102</v>
      </c>
      <c r="D74" s="30"/>
      <c r="E74" s="30">
        <v>0</v>
      </c>
      <c r="F74" s="40">
        <v>0</v>
      </c>
      <c r="G74" s="40">
        <f t="shared" si="13"/>
        <v>30</v>
      </c>
      <c r="H74" s="40">
        <v>7.5</v>
      </c>
      <c r="I74" s="40">
        <v>7.5</v>
      </c>
      <c r="J74" s="40">
        <v>7.5</v>
      </c>
      <c r="K74" s="41">
        <v>7.5</v>
      </c>
      <c r="L74" s="27"/>
      <c r="M74" s="9"/>
      <c r="N74" s="9"/>
    </row>
    <row r="75" spans="1:14" ht="15.75" x14ac:dyDescent="0.25">
      <c r="A75" s="102" t="s">
        <v>103</v>
      </c>
      <c r="B75" s="102"/>
      <c r="C75" s="19" t="s">
        <v>104</v>
      </c>
      <c r="D75" s="30"/>
      <c r="E75" s="30">
        <v>75</v>
      </c>
      <c r="F75" s="40">
        <v>35.119999999999997</v>
      </c>
      <c r="G75" s="40">
        <f t="shared" si="13"/>
        <v>14.7</v>
      </c>
      <c r="H75" s="40">
        <v>3.6</v>
      </c>
      <c r="I75" s="40">
        <v>3.6</v>
      </c>
      <c r="J75" s="40">
        <v>3.7</v>
      </c>
      <c r="K75" s="40">
        <v>3.8</v>
      </c>
      <c r="L75" s="27"/>
      <c r="M75" s="9"/>
      <c r="N75" s="9"/>
    </row>
    <row r="76" spans="1:14" ht="15.75" x14ac:dyDescent="0.25">
      <c r="A76" s="102" t="s">
        <v>105</v>
      </c>
      <c r="B76" s="102"/>
      <c r="C76" s="19" t="s">
        <v>106</v>
      </c>
      <c r="D76" s="30"/>
      <c r="E76" s="30">
        <v>0</v>
      </c>
      <c r="F76" s="40">
        <v>0</v>
      </c>
      <c r="G76" s="40">
        <f t="shared" si="13"/>
        <v>0</v>
      </c>
      <c r="H76" s="40">
        <v>0</v>
      </c>
      <c r="I76" s="40">
        <v>0</v>
      </c>
      <c r="J76" s="40">
        <v>0</v>
      </c>
      <c r="K76" s="41">
        <v>0</v>
      </c>
      <c r="L76" s="27"/>
      <c r="M76" s="9"/>
      <c r="N76" s="9"/>
    </row>
    <row r="77" spans="1:14" ht="15.75" x14ac:dyDescent="0.25">
      <c r="A77" s="104" t="s">
        <v>107</v>
      </c>
      <c r="B77" s="104"/>
      <c r="C77" s="91">
        <v>9</v>
      </c>
      <c r="D77" s="37">
        <f>SUM(D78:D84)</f>
        <v>0</v>
      </c>
      <c r="E77" s="37">
        <f>SUM(E78:E84)</f>
        <v>80</v>
      </c>
      <c r="F77" s="37">
        <f t="shared" ref="F77:K77" si="16">SUM(F78:F84)</f>
        <v>0</v>
      </c>
      <c r="G77" s="37">
        <f t="shared" si="16"/>
        <v>0</v>
      </c>
      <c r="H77" s="37">
        <f t="shared" si="16"/>
        <v>0</v>
      </c>
      <c r="I77" s="37">
        <f t="shared" si="16"/>
        <v>0</v>
      </c>
      <c r="J77" s="37">
        <f t="shared" si="16"/>
        <v>0</v>
      </c>
      <c r="K77" s="37">
        <f t="shared" si="16"/>
        <v>0</v>
      </c>
      <c r="L77" s="27"/>
      <c r="M77" s="9"/>
      <c r="N77" s="9"/>
    </row>
    <row r="78" spans="1:14" ht="15.75" x14ac:dyDescent="0.25">
      <c r="A78" s="102" t="s">
        <v>108</v>
      </c>
      <c r="B78" s="102"/>
      <c r="C78" s="19" t="s">
        <v>109</v>
      </c>
      <c r="D78" s="30"/>
      <c r="E78" s="30">
        <v>0</v>
      </c>
      <c r="F78" s="40">
        <v>0</v>
      </c>
      <c r="G78" s="40">
        <f>SUM(H78:K78)</f>
        <v>0</v>
      </c>
      <c r="H78" s="40">
        <v>0</v>
      </c>
      <c r="I78" s="40">
        <v>0</v>
      </c>
      <c r="J78" s="40">
        <v>0</v>
      </c>
      <c r="K78" s="40">
        <v>0</v>
      </c>
      <c r="L78" s="27"/>
      <c r="M78" s="9"/>
      <c r="N78" s="9"/>
    </row>
    <row r="79" spans="1:14" ht="15.75" x14ac:dyDescent="0.25">
      <c r="A79" s="102" t="s">
        <v>110</v>
      </c>
      <c r="B79" s="102"/>
      <c r="C79" s="19" t="s">
        <v>111</v>
      </c>
      <c r="D79" s="30"/>
      <c r="E79" s="30">
        <v>0</v>
      </c>
      <c r="F79" s="40">
        <v>0</v>
      </c>
      <c r="G79" s="40">
        <f t="shared" ref="G79:G84" si="17">SUM(H79:K79)</f>
        <v>0</v>
      </c>
      <c r="H79" s="40">
        <v>0</v>
      </c>
      <c r="I79" s="40">
        <v>0</v>
      </c>
      <c r="J79" s="40">
        <v>0</v>
      </c>
      <c r="K79" s="40">
        <v>0</v>
      </c>
      <c r="L79" s="27"/>
      <c r="M79" s="9"/>
      <c r="N79" s="9"/>
    </row>
    <row r="80" spans="1:14" ht="15.75" x14ac:dyDescent="0.25">
      <c r="A80" s="102" t="s">
        <v>42</v>
      </c>
      <c r="B80" s="102"/>
      <c r="C80" s="19" t="s">
        <v>112</v>
      </c>
      <c r="D80" s="30"/>
      <c r="E80" s="30">
        <v>0</v>
      </c>
      <c r="F80" s="40">
        <v>0</v>
      </c>
      <c r="G80" s="40">
        <f t="shared" si="17"/>
        <v>0</v>
      </c>
      <c r="H80" s="40">
        <v>0</v>
      </c>
      <c r="I80" s="40">
        <v>0</v>
      </c>
      <c r="J80" s="40">
        <v>0</v>
      </c>
      <c r="K80" s="40">
        <v>0</v>
      </c>
      <c r="L80" s="27"/>
      <c r="M80" s="9"/>
      <c r="N80" s="9"/>
    </row>
    <row r="81" spans="1:17" ht="15.75" x14ac:dyDescent="0.25">
      <c r="A81" s="102" t="s">
        <v>113</v>
      </c>
      <c r="B81" s="102"/>
      <c r="C81" s="19" t="s">
        <v>114</v>
      </c>
      <c r="D81" s="30"/>
      <c r="E81" s="30">
        <v>0</v>
      </c>
      <c r="F81" s="40">
        <v>0</v>
      </c>
      <c r="G81" s="40">
        <f t="shared" si="17"/>
        <v>0</v>
      </c>
      <c r="H81" s="40">
        <v>0</v>
      </c>
      <c r="I81" s="40">
        <v>0</v>
      </c>
      <c r="J81" s="40">
        <v>0</v>
      </c>
      <c r="K81" s="40">
        <v>0</v>
      </c>
      <c r="L81" s="27"/>
      <c r="M81" s="9"/>
      <c r="N81" s="9"/>
    </row>
    <row r="82" spans="1:17" ht="15.75" x14ac:dyDescent="0.25">
      <c r="A82" s="102" t="s">
        <v>115</v>
      </c>
      <c r="B82" s="102"/>
      <c r="C82" s="19" t="s">
        <v>116</v>
      </c>
      <c r="D82" s="30"/>
      <c r="E82" s="30">
        <v>0</v>
      </c>
      <c r="F82" s="40">
        <v>0</v>
      </c>
      <c r="G82" s="40">
        <f t="shared" si="17"/>
        <v>0</v>
      </c>
      <c r="H82" s="40">
        <v>0</v>
      </c>
      <c r="I82" s="40">
        <v>0</v>
      </c>
      <c r="J82" s="40">
        <v>0</v>
      </c>
      <c r="K82" s="40">
        <v>0</v>
      </c>
      <c r="L82" s="27"/>
      <c r="M82" s="9"/>
      <c r="N82" s="9"/>
    </row>
    <row r="83" spans="1:17" ht="15.75" x14ac:dyDescent="0.25">
      <c r="A83" s="102" t="s">
        <v>117</v>
      </c>
      <c r="B83" s="102"/>
      <c r="C83" s="19" t="s">
        <v>118</v>
      </c>
      <c r="D83" s="30"/>
      <c r="E83" s="30">
        <v>80</v>
      </c>
      <c r="F83" s="40">
        <v>0</v>
      </c>
      <c r="G83" s="40">
        <f t="shared" si="17"/>
        <v>0</v>
      </c>
      <c r="H83" s="40">
        <v>0</v>
      </c>
      <c r="I83" s="40">
        <v>0</v>
      </c>
      <c r="J83" s="40">
        <v>0</v>
      </c>
      <c r="K83" s="40">
        <v>0</v>
      </c>
      <c r="L83" s="27"/>
      <c r="M83" s="9"/>
      <c r="N83" s="9"/>
    </row>
    <row r="84" spans="1:17" ht="15.75" x14ac:dyDescent="0.25">
      <c r="A84" s="102" t="s">
        <v>119</v>
      </c>
      <c r="B84" s="102"/>
      <c r="C84" s="19" t="s">
        <v>120</v>
      </c>
      <c r="D84" s="30"/>
      <c r="E84" s="30">
        <v>0</v>
      </c>
      <c r="F84" s="40">
        <v>0</v>
      </c>
      <c r="G84" s="40">
        <f t="shared" si="17"/>
        <v>0</v>
      </c>
      <c r="H84" s="40">
        <v>0</v>
      </c>
      <c r="I84" s="40">
        <v>0</v>
      </c>
      <c r="J84" s="40">
        <v>0</v>
      </c>
      <c r="K84" s="40">
        <v>0</v>
      </c>
      <c r="L84" s="27"/>
      <c r="M84" s="9"/>
      <c r="N84" s="9"/>
    </row>
    <row r="85" spans="1:17" ht="15.75" x14ac:dyDescent="0.25">
      <c r="A85" s="104" t="s">
        <v>121</v>
      </c>
      <c r="B85" s="104"/>
      <c r="C85" s="91">
        <v>10</v>
      </c>
      <c r="D85" s="37">
        <f>SUM(D86:D90)</f>
        <v>0</v>
      </c>
      <c r="E85" s="37">
        <f t="shared" ref="E85:K85" si="18">SUM(E86:E90)</f>
        <v>0</v>
      </c>
      <c r="F85" s="37">
        <f t="shared" si="18"/>
        <v>0</v>
      </c>
      <c r="G85" s="37">
        <f t="shared" si="18"/>
        <v>0</v>
      </c>
      <c r="H85" s="37">
        <f t="shared" si="18"/>
        <v>0</v>
      </c>
      <c r="I85" s="37">
        <f t="shared" si="18"/>
        <v>0</v>
      </c>
      <c r="J85" s="37">
        <f t="shared" si="18"/>
        <v>0</v>
      </c>
      <c r="K85" s="37">
        <f t="shared" si="18"/>
        <v>0</v>
      </c>
      <c r="L85" s="27"/>
      <c r="M85" s="9"/>
      <c r="N85" s="9"/>
    </row>
    <row r="86" spans="1:17" ht="15.75" x14ac:dyDescent="0.25">
      <c r="A86" s="102" t="s">
        <v>122</v>
      </c>
      <c r="B86" s="102"/>
      <c r="C86" s="19" t="s">
        <v>123</v>
      </c>
      <c r="D86" s="30"/>
      <c r="E86" s="30">
        <v>0</v>
      </c>
      <c r="F86" s="40">
        <v>0</v>
      </c>
      <c r="G86" s="40">
        <f>SUM(H86:K86)</f>
        <v>0</v>
      </c>
      <c r="H86" s="40">
        <v>0</v>
      </c>
      <c r="I86" s="40">
        <v>0</v>
      </c>
      <c r="J86" s="40">
        <v>0</v>
      </c>
      <c r="K86" s="40">
        <v>0</v>
      </c>
      <c r="L86" s="27"/>
      <c r="M86" s="9"/>
      <c r="N86" s="9"/>
    </row>
    <row r="87" spans="1:17" ht="15.75" x14ac:dyDescent="0.25">
      <c r="A87" s="102" t="s">
        <v>124</v>
      </c>
      <c r="B87" s="102"/>
      <c r="C87" s="19" t="s">
        <v>125</v>
      </c>
      <c r="D87" s="30"/>
      <c r="E87" s="30">
        <v>0</v>
      </c>
      <c r="F87" s="40">
        <v>0</v>
      </c>
      <c r="G87" s="40">
        <f t="shared" ref="G87:G90" si="19">SUM(H87:K87)</f>
        <v>0</v>
      </c>
      <c r="H87" s="40">
        <v>0</v>
      </c>
      <c r="I87" s="40">
        <v>0</v>
      </c>
      <c r="J87" s="40">
        <v>0</v>
      </c>
      <c r="K87" s="40">
        <v>0</v>
      </c>
      <c r="L87" s="27"/>
      <c r="M87" s="9"/>
      <c r="N87" s="9"/>
    </row>
    <row r="88" spans="1:17" ht="15.75" x14ac:dyDescent="0.25">
      <c r="A88" s="102" t="s">
        <v>126</v>
      </c>
      <c r="B88" s="102"/>
      <c r="C88" s="19" t="s">
        <v>127</v>
      </c>
      <c r="D88" s="30"/>
      <c r="E88" s="30">
        <v>0</v>
      </c>
      <c r="F88" s="40">
        <v>0</v>
      </c>
      <c r="G88" s="40">
        <f t="shared" si="19"/>
        <v>0</v>
      </c>
      <c r="H88" s="40">
        <v>0</v>
      </c>
      <c r="I88" s="40">
        <v>0</v>
      </c>
      <c r="J88" s="40">
        <v>0</v>
      </c>
      <c r="K88" s="40">
        <v>0</v>
      </c>
      <c r="L88" s="27"/>
      <c r="M88" s="9"/>
      <c r="N88" s="9"/>
    </row>
    <row r="89" spans="1:17" ht="15.75" x14ac:dyDescent="0.25">
      <c r="A89" s="102" t="s">
        <v>128</v>
      </c>
      <c r="B89" s="102"/>
      <c r="C89" s="19" t="s">
        <v>129</v>
      </c>
      <c r="D89" s="30"/>
      <c r="E89" s="30">
        <v>0</v>
      </c>
      <c r="F89" s="40">
        <v>0</v>
      </c>
      <c r="G89" s="40">
        <f t="shared" si="19"/>
        <v>0</v>
      </c>
      <c r="H89" s="40">
        <v>0</v>
      </c>
      <c r="I89" s="40">
        <v>0</v>
      </c>
      <c r="J89" s="40">
        <v>0</v>
      </c>
      <c r="K89" s="40">
        <v>0</v>
      </c>
      <c r="L89" s="27"/>
      <c r="M89" s="9"/>
      <c r="N89" s="9"/>
    </row>
    <row r="90" spans="1:17" ht="15.75" x14ac:dyDescent="0.25">
      <c r="A90" s="102" t="s">
        <v>130</v>
      </c>
      <c r="B90" s="102"/>
      <c r="C90" s="19" t="s">
        <v>131</v>
      </c>
      <c r="D90" s="30"/>
      <c r="E90" s="30"/>
      <c r="F90" s="40">
        <v>0</v>
      </c>
      <c r="G90" s="40">
        <f t="shared" si="19"/>
        <v>0</v>
      </c>
      <c r="H90" s="40">
        <v>0</v>
      </c>
      <c r="I90" s="40">
        <v>0</v>
      </c>
      <c r="J90" s="40">
        <v>0</v>
      </c>
      <c r="K90" s="40">
        <v>0</v>
      </c>
      <c r="L90" s="27"/>
      <c r="M90" s="9"/>
      <c r="N90" s="9"/>
    </row>
    <row r="91" spans="1:17" ht="36.75" customHeight="1" x14ac:dyDescent="0.25">
      <c r="A91" s="104" t="s">
        <v>132</v>
      </c>
      <c r="B91" s="104"/>
      <c r="C91" s="21" t="s">
        <v>133</v>
      </c>
      <c r="D91" s="37">
        <f>D92</f>
        <v>0</v>
      </c>
      <c r="E91" s="37">
        <f t="shared" ref="E91:K91" si="20">E92</f>
        <v>11470</v>
      </c>
      <c r="F91" s="37">
        <f t="shared" si="20"/>
        <v>18709</v>
      </c>
      <c r="G91" s="37">
        <f t="shared" si="20"/>
        <v>16335.24</v>
      </c>
      <c r="H91" s="37">
        <f t="shared" si="20"/>
        <v>4134.49</v>
      </c>
      <c r="I91" s="37">
        <f t="shared" si="20"/>
        <v>4044.43</v>
      </c>
      <c r="J91" s="37">
        <f t="shared" si="20"/>
        <v>4089.25</v>
      </c>
      <c r="K91" s="37">
        <f t="shared" si="20"/>
        <v>4067.07</v>
      </c>
      <c r="L91" s="28"/>
      <c r="M91" s="29"/>
      <c r="N91" s="9"/>
    </row>
    <row r="92" spans="1:17" ht="35.25" customHeight="1" x14ac:dyDescent="0.25">
      <c r="A92" s="102" t="s">
        <v>399</v>
      </c>
      <c r="B92" s="102"/>
      <c r="C92" s="19" t="s">
        <v>134</v>
      </c>
      <c r="D92" s="30"/>
      <c r="E92" s="30">
        <v>11470</v>
      </c>
      <c r="F92" s="40">
        <f>13556+1900+3253</f>
        <v>18709</v>
      </c>
      <c r="G92" s="40">
        <f>SUM(H92:K92)</f>
        <v>16335.24</v>
      </c>
      <c r="H92" s="38">
        <v>4134.49</v>
      </c>
      <c r="I92" s="38">
        <v>4044.43</v>
      </c>
      <c r="J92" s="38">
        <v>4089.25</v>
      </c>
      <c r="K92" s="45">
        <v>4067.07</v>
      </c>
      <c r="L92" s="28"/>
      <c r="M92" s="29"/>
      <c r="N92" s="9"/>
    </row>
    <row r="93" spans="1:17" ht="34.5" customHeight="1" x14ac:dyDescent="0.25">
      <c r="A93" s="104" t="s">
        <v>135</v>
      </c>
      <c r="B93" s="104"/>
      <c r="C93" s="21" t="s">
        <v>136</v>
      </c>
      <c r="D93" s="37">
        <f>SUM(D94)</f>
        <v>0</v>
      </c>
      <c r="E93" s="37">
        <f>SUM(E94)</f>
        <v>0</v>
      </c>
      <c r="F93" s="37">
        <f t="shared" ref="F93:K93" si="21">SUM(F94)</f>
        <v>0</v>
      </c>
      <c r="G93" s="90">
        <f t="shared" si="21"/>
        <v>0</v>
      </c>
      <c r="H93" s="90">
        <f t="shared" si="21"/>
        <v>0</v>
      </c>
      <c r="I93" s="90">
        <f t="shared" si="21"/>
        <v>0</v>
      </c>
      <c r="J93" s="90">
        <f t="shared" si="21"/>
        <v>0</v>
      </c>
      <c r="K93" s="90">
        <f t="shared" si="21"/>
        <v>0</v>
      </c>
      <c r="L93" s="27"/>
      <c r="M93" s="9"/>
      <c r="N93" s="9"/>
    </row>
    <row r="94" spans="1:17" ht="28.5" customHeight="1" x14ac:dyDescent="0.25">
      <c r="A94" s="102" t="s">
        <v>411</v>
      </c>
      <c r="B94" s="102"/>
      <c r="C94" s="19" t="s">
        <v>137</v>
      </c>
      <c r="D94" s="30"/>
      <c r="E94" s="30"/>
      <c r="F94" s="40">
        <v>0</v>
      </c>
      <c r="G94" s="40">
        <f t="shared" ref="G94" si="22">SUM(H94:K94)</f>
        <v>0</v>
      </c>
      <c r="H94" s="40">
        <v>0</v>
      </c>
      <c r="I94" s="40">
        <v>0</v>
      </c>
      <c r="J94" s="40">
        <v>0</v>
      </c>
      <c r="K94" s="41">
        <v>0</v>
      </c>
      <c r="L94" s="27"/>
      <c r="M94" s="9"/>
      <c r="N94" s="9"/>
      <c r="Q94" s="7"/>
    </row>
    <row r="95" spans="1:17" ht="15.75" x14ac:dyDescent="0.25">
      <c r="A95" s="104" t="s">
        <v>138</v>
      </c>
      <c r="B95" s="104"/>
      <c r="C95" s="91">
        <v>13</v>
      </c>
      <c r="D95" s="37">
        <f>SUM(D96:D104)</f>
        <v>0</v>
      </c>
      <c r="E95" s="37">
        <f t="shared" ref="E95:K95" si="23">SUM(E96:E104)</f>
        <v>0</v>
      </c>
      <c r="F95" s="37">
        <f t="shared" si="23"/>
        <v>0</v>
      </c>
      <c r="G95" s="37">
        <f t="shared" si="23"/>
        <v>0</v>
      </c>
      <c r="H95" s="37">
        <f t="shared" si="23"/>
        <v>0</v>
      </c>
      <c r="I95" s="37">
        <f t="shared" si="23"/>
        <v>0</v>
      </c>
      <c r="J95" s="37">
        <f t="shared" si="23"/>
        <v>0</v>
      </c>
      <c r="K95" s="37">
        <f t="shared" si="23"/>
        <v>0</v>
      </c>
      <c r="L95" s="27"/>
      <c r="M95" s="9"/>
      <c r="N95" s="9"/>
      <c r="P95" s="6"/>
    </row>
    <row r="96" spans="1:17" ht="15.75" x14ac:dyDescent="0.25">
      <c r="A96" s="102" t="s">
        <v>139</v>
      </c>
      <c r="B96" s="102"/>
      <c r="C96" s="19" t="s">
        <v>140</v>
      </c>
      <c r="D96" s="30"/>
      <c r="E96" s="30">
        <v>0</v>
      </c>
      <c r="F96" s="40">
        <v>0</v>
      </c>
      <c r="G96" s="40">
        <f>SUM(H96:K96)</f>
        <v>0</v>
      </c>
      <c r="H96" s="40">
        <v>0</v>
      </c>
      <c r="I96" s="40">
        <v>0</v>
      </c>
      <c r="J96" s="40">
        <v>0</v>
      </c>
      <c r="K96" s="40">
        <v>0</v>
      </c>
      <c r="L96" s="27"/>
      <c r="M96" s="9"/>
      <c r="N96" s="9"/>
    </row>
    <row r="97" spans="1:14" ht="15.75" x14ac:dyDescent="0.25">
      <c r="A97" s="102" t="s">
        <v>141</v>
      </c>
      <c r="B97" s="102"/>
      <c r="C97" s="19" t="s">
        <v>142</v>
      </c>
      <c r="D97" s="30"/>
      <c r="E97" s="30">
        <v>0</v>
      </c>
      <c r="F97" s="40">
        <v>0</v>
      </c>
      <c r="G97" s="40">
        <f t="shared" ref="G97:G104" si="24">SUM(H97:K97)</f>
        <v>0</v>
      </c>
      <c r="H97" s="40">
        <v>0</v>
      </c>
      <c r="I97" s="40">
        <v>0</v>
      </c>
      <c r="J97" s="40">
        <v>0</v>
      </c>
      <c r="K97" s="40">
        <v>0</v>
      </c>
      <c r="L97" s="27"/>
      <c r="M97" s="9"/>
      <c r="N97" s="9"/>
    </row>
    <row r="98" spans="1:14" ht="15.75" x14ac:dyDescent="0.25">
      <c r="A98" s="102" t="s">
        <v>143</v>
      </c>
      <c r="B98" s="102"/>
      <c r="C98" s="19" t="s">
        <v>144</v>
      </c>
      <c r="D98" s="30"/>
      <c r="E98" s="30">
        <v>0</v>
      </c>
      <c r="F98" s="40">
        <v>0</v>
      </c>
      <c r="G98" s="40">
        <f t="shared" si="24"/>
        <v>0</v>
      </c>
      <c r="H98" s="40">
        <v>0</v>
      </c>
      <c r="I98" s="40">
        <v>0</v>
      </c>
      <c r="J98" s="40">
        <v>0</v>
      </c>
      <c r="K98" s="40">
        <v>0</v>
      </c>
      <c r="L98" s="27"/>
      <c r="M98" s="9"/>
      <c r="N98" s="9"/>
    </row>
    <row r="99" spans="1:14" ht="15.75" x14ac:dyDescent="0.25">
      <c r="A99" s="102" t="s">
        <v>145</v>
      </c>
      <c r="B99" s="102"/>
      <c r="C99" s="19" t="s">
        <v>146</v>
      </c>
      <c r="D99" s="30"/>
      <c r="E99" s="30">
        <v>0</v>
      </c>
      <c r="F99" s="40">
        <v>0</v>
      </c>
      <c r="G99" s="40">
        <f t="shared" si="24"/>
        <v>0</v>
      </c>
      <c r="H99" s="40">
        <v>0</v>
      </c>
      <c r="I99" s="40">
        <v>0</v>
      </c>
      <c r="J99" s="40">
        <v>0</v>
      </c>
      <c r="K99" s="40">
        <v>0</v>
      </c>
      <c r="L99" s="27"/>
      <c r="M99" s="9"/>
      <c r="N99" s="9"/>
    </row>
    <row r="100" spans="1:14" ht="15.75" x14ac:dyDescent="0.25">
      <c r="A100" s="102" t="s">
        <v>147</v>
      </c>
      <c r="B100" s="102"/>
      <c r="C100" s="19" t="s">
        <v>148</v>
      </c>
      <c r="D100" s="30"/>
      <c r="E100" s="30">
        <v>0</v>
      </c>
      <c r="F100" s="40">
        <v>0</v>
      </c>
      <c r="G100" s="40">
        <f t="shared" si="24"/>
        <v>0</v>
      </c>
      <c r="H100" s="40">
        <v>0</v>
      </c>
      <c r="I100" s="40">
        <v>0</v>
      </c>
      <c r="J100" s="40">
        <v>0</v>
      </c>
      <c r="K100" s="40">
        <v>0</v>
      </c>
      <c r="L100" s="27"/>
      <c r="M100" s="9"/>
      <c r="N100" s="9"/>
    </row>
    <row r="101" spans="1:14" ht="15.75" x14ac:dyDescent="0.25">
      <c r="A101" s="102" t="s">
        <v>149</v>
      </c>
      <c r="B101" s="102"/>
      <c r="C101" s="19" t="s">
        <v>150</v>
      </c>
      <c r="D101" s="30"/>
      <c r="E101" s="30">
        <v>0</v>
      </c>
      <c r="F101" s="40">
        <v>0</v>
      </c>
      <c r="G101" s="40">
        <f t="shared" si="24"/>
        <v>0</v>
      </c>
      <c r="H101" s="40">
        <v>0</v>
      </c>
      <c r="I101" s="40">
        <v>0</v>
      </c>
      <c r="J101" s="40">
        <v>0</v>
      </c>
      <c r="K101" s="40">
        <v>0</v>
      </c>
      <c r="L101" s="27"/>
      <c r="M101" s="9"/>
      <c r="N101" s="9"/>
    </row>
    <row r="102" spans="1:14" ht="15.75" x14ac:dyDescent="0.25">
      <c r="A102" s="102" t="s">
        <v>151</v>
      </c>
      <c r="B102" s="102"/>
      <c r="C102" s="19" t="s">
        <v>152</v>
      </c>
      <c r="D102" s="30"/>
      <c r="E102" s="30">
        <v>0</v>
      </c>
      <c r="F102" s="40">
        <v>0</v>
      </c>
      <c r="G102" s="40">
        <f t="shared" si="24"/>
        <v>0</v>
      </c>
      <c r="H102" s="40">
        <v>0</v>
      </c>
      <c r="I102" s="40">
        <v>0</v>
      </c>
      <c r="J102" s="40">
        <v>0</v>
      </c>
      <c r="K102" s="40">
        <v>0</v>
      </c>
      <c r="L102" s="27"/>
      <c r="M102" s="9"/>
      <c r="N102" s="9"/>
    </row>
    <row r="103" spans="1:14" ht="15.75" x14ac:dyDescent="0.25">
      <c r="A103" s="102" t="s">
        <v>153</v>
      </c>
      <c r="B103" s="102"/>
      <c r="C103" s="19" t="s">
        <v>154</v>
      </c>
      <c r="D103" s="30"/>
      <c r="E103" s="30">
        <v>0</v>
      </c>
      <c r="F103" s="40">
        <v>0</v>
      </c>
      <c r="G103" s="40">
        <f t="shared" si="24"/>
        <v>0</v>
      </c>
      <c r="H103" s="40">
        <v>0</v>
      </c>
      <c r="I103" s="40">
        <v>0</v>
      </c>
      <c r="J103" s="40">
        <v>0</v>
      </c>
      <c r="K103" s="40">
        <v>0</v>
      </c>
      <c r="L103" s="27"/>
      <c r="M103" s="9"/>
      <c r="N103" s="9"/>
    </row>
    <row r="104" spans="1:14" ht="15.75" x14ac:dyDescent="0.25">
      <c r="A104" s="102" t="s">
        <v>155</v>
      </c>
      <c r="B104" s="102"/>
      <c r="C104" s="19" t="s">
        <v>156</v>
      </c>
      <c r="D104" s="30"/>
      <c r="E104" s="30">
        <v>0</v>
      </c>
      <c r="F104" s="40">
        <v>0</v>
      </c>
      <c r="G104" s="40">
        <f t="shared" si="24"/>
        <v>0</v>
      </c>
      <c r="H104" s="40">
        <v>0</v>
      </c>
      <c r="I104" s="40">
        <v>0</v>
      </c>
      <c r="J104" s="40">
        <v>0</v>
      </c>
      <c r="K104" s="40">
        <v>0</v>
      </c>
      <c r="L104" s="27"/>
      <c r="M104" s="9"/>
      <c r="N104" s="9"/>
    </row>
    <row r="105" spans="1:14" ht="15.75" x14ac:dyDescent="0.25">
      <c r="A105" s="104" t="s">
        <v>157</v>
      </c>
      <c r="B105" s="104"/>
      <c r="C105" s="21" t="s">
        <v>158</v>
      </c>
      <c r="D105" s="20">
        <f>D45+D85+D91+D93-D46-D77-D95</f>
        <v>0</v>
      </c>
      <c r="E105" s="37">
        <f>E45+E85+E91+E93-E46-E77-E95</f>
        <v>2.0000000003619789E-2</v>
      </c>
      <c r="F105" s="37">
        <f t="shared" ref="F105:K105" si="25">F45+F85+F91+F93-F46-F77-F95</f>
        <v>-0.20000000000004547</v>
      </c>
      <c r="G105" s="37">
        <f t="shared" si="25"/>
        <v>-8.4999999580759322E-4</v>
      </c>
      <c r="H105" s="37">
        <f t="shared" si="25"/>
        <v>45.627999999999247</v>
      </c>
      <c r="I105" s="37">
        <f t="shared" si="25"/>
        <v>3.7019999999999982</v>
      </c>
      <c r="J105" s="37">
        <f t="shared" si="25"/>
        <v>8.5830000000001974</v>
      </c>
      <c r="K105" s="37">
        <f t="shared" si="25"/>
        <v>-57.903849999999238</v>
      </c>
      <c r="L105" s="27"/>
      <c r="M105" s="9"/>
      <c r="N105" s="9"/>
    </row>
    <row r="106" spans="1:14" ht="15.75" x14ac:dyDescent="0.25">
      <c r="A106" s="104" t="s">
        <v>159</v>
      </c>
      <c r="B106" s="104"/>
      <c r="C106" s="21" t="s">
        <v>160</v>
      </c>
      <c r="D106" s="30"/>
      <c r="E106" s="63">
        <v>0</v>
      </c>
      <c r="F106" s="64">
        <v>0</v>
      </c>
      <c r="G106" s="64">
        <f>SUM(H106:K106)</f>
        <v>0</v>
      </c>
      <c r="H106" s="40">
        <v>0</v>
      </c>
      <c r="I106" s="40">
        <v>0</v>
      </c>
      <c r="J106" s="40">
        <v>0</v>
      </c>
      <c r="K106" s="41">
        <v>0</v>
      </c>
      <c r="L106" s="27"/>
      <c r="M106" s="9"/>
      <c r="N106" s="9"/>
    </row>
    <row r="107" spans="1:14" ht="15.75" x14ac:dyDescent="0.25">
      <c r="A107" s="104" t="s">
        <v>161</v>
      </c>
      <c r="B107" s="104"/>
      <c r="C107" s="91">
        <v>16</v>
      </c>
      <c r="D107" s="30"/>
      <c r="E107" s="63">
        <v>0</v>
      </c>
      <c r="F107" s="64">
        <v>0</v>
      </c>
      <c r="G107" s="64">
        <f>SUM(H107:K107)</f>
        <v>0</v>
      </c>
      <c r="H107" s="40">
        <v>0</v>
      </c>
      <c r="I107" s="40">
        <v>0</v>
      </c>
      <c r="J107" s="40">
        <v>0</v>
      </c>
      <c r="K107" s="41">
        <v>0</v>
      </c>
      <c r="L107" s="27"/>
      <c r="M107" s="9"/>
      <c r="N107" s="9"/>
    </row>
    <row r="108" spans="1:14" ht="15.75" x14ac:dyDescent="0.25">
      <c r="A108" s="104" t="s">
        <v>162</v>
      </c>
      <c r="B108" s="104"/>
      <c r="C108" s="21" t="s">
        <v>163</v>
      </c>
      <c r="D108" s="30"/>
      <c r="E108" s="63">
        <v>0</v>
      </c>
      <c r="F108" s="64">
        <v>0</v>
      </c>
      <c r="G108" s="64">
        <f t="shared" ref="G108:G118" si="26">SUM(H108:K108)</f>
        <v>0</v>
      </c>
      <c r="H108" s="40">
        <v>0</v>
      </c>
      <c r="I108" s="40">
        <v>0</v>
      </c>
      <c r="J108" s="40">
        <v>0</v>
      </c>
      <c r="K108" s="41">
        <v>0</v>
      </c>
      <c r="L108" s="27"/>
      <c r="M108" s="9"/>
      <c r="N108" s="9"/>
    </row>
    <row r="109" spans="1:14" ht="15.75" x14ac:dyDescent="0.25">
      <c r="A109" s="104" t="s">
        <v>164</v>
      </c>
      <c r="B109" s="104"/>
      <c r="C109" s="21" t="s">
        <v>165</v>
      </c>
      <c r="D109" s="30"/>
      <c r="E109" s="63">
        <v>0</v>
      </c>
      <c r="F109" s="64">
        <v>0</v>
      </c>
      <c r="G109" s="64">
        <f t="shared" si="26"/>
        <v>0</v>
      </c>
      <c r="H109" s="40">
        <v>0</v>
      </c>
      <c r="I109" s="40">
        <v>0</v>
      </c>
      <c r="J109" s="40">
        <v>0</v>
      </c>
      <c r="K109" s="41">
        <v>0</v>
      </c>
      <c r="L109" s="27"/>
      <c r="M109" s="9"/>
      <c r="N109" s="9"/>
    </row>
    <row r="110" spans="1:14" ht="15.75" x14ac:dyDescent="0.25">
      <c r="A110" s="104" t="s">
        <v>166</v>
      </c>
      <c r="B110" s="104"/>
      <c r="C110" s="21" t="s">
        <v>167</v>
      </c>
      <c r="D110" s="37">
        <f>SUM(D111:D113)</f>
        <v>0</v>
      </c>
      <c r="E110" s="62">
        <f t="shared" ref="E110:K110" si="27">SUM(E111:E113)</f>
        <v>0</v>
      </c>
      <c r="F110" s="62">
        <f t="shared" si="27"/>
        <v>0</v>
      </c>
      <c r="G110" s="62">
        <f t="shared" si="27"/>
        <v>0</v>
      </c>
      <c r="H110" s="37">
        <f t="shared" si="27"/>
        <v>0</v>
      </c>
      <c r="I110" s="37">
        <f t="shared" si="27"/>
        <v>0</v>
      </c>
      <c r="J110" s="37">
        <f t="shared" si="27"/>
        <v>0</v>
      </c>
      <c r="K110" s="37">
        <f t="shared" si="27"/>
        <v>0</v>
      </c>
      <c r="L110" s="27"/>
      <c r="M110" s="9"/>
      <c r="N110" s="9"/>
    </row>
    <row r="111" spans="1:14" ht="15.75" x14ac:dyDescent="0.25">
      <c r="A111" s="102" t="s">
        <v>168</v>
      </c>
      <c r="B111" s="102"/>
      <c r="C111" s="19" t="s">
        <v>169</v>
      </c>
      <c r="D111" s="30"/>
      <c r="E111" s="63">
        <v>0</v>
      </c>
      <c r="F111" s="64">
        <v>0</v>
      </c>
      <c r="G111" s="64">
        <f t="shared" si="26"/>
        <v>0</v>
      </c>
      <c r="H111" s="90">
        <v>0</v>
      </c>
      <c r="I111" s="90">
        <v>0</v>
      </c>
      <c r="J111" s="90">
        <v>0</v>
      </c>
      <c r="K111" s="90">
        <v>0</v>
      </c>
      <c r="L111" s="27"/>
      <c r="M111" s="9"/>
      <c r="N111" s="9"/>
    </row>
    <row r="112" spans="1:14" ht="15.75" x14ac:dyDescent="0.25">
      <c r="A112" s="102" t="s">
        <v>170</v>
      </c>
      <c r="B112" s="102"/>
      <c r="C112" s="19" t="s">
        <v>171</v>
      </c>
      <c r="D112" s="30"/>
      <c r="E112" s="63">
        <v>0</v>
      </c>
      <c r="F112" s="64">
        <v>0</v>
      </c>
      <c r="G112" s="64">
        <f t="shared" si="26"/>
        <v>0</v>
      </c>
      <c r="H112" s="90">
        <v>0</v>
      </c>
      <c r="I112" s="90">
        <v>0</v>
      </c>
      <c r="J112" s="90">
        <v>0</v>
      </c>
      <c r="K112" s="90">
        <v>0</v>
      </c>
      <c r="L112" s="27"/>
      <c r="M112" s="9"/>
      <c r="N112" s="9"/>
    </row>
    <row r="113" spans="1:14" ht="15.75" x14ac:dyDescent="0.25">
      <c r="A113" s="102" t="s">
        <v>172</v>
      </c>
      <c r="B113" s="102"/>
      <c r="C113" s="19" t="s">
        <v>173</v>
      </c>
      <c r="D113" s="30"/>
      <c r="E113" s="63">
        <v>0</v>
      </c>
      <c r="F113" s="64">
        <v>0</v>
      </c>
      <c r="G113" s="64">
        <f t="shared" si="26"/>
        <v>0</v>
      </c>
      <c r="H113" s="90">
        <v>0</v>
      </c>
      <c r="I113" s="90">
        <v>0</v>
      </c>
      <c r="J113" s="90">
        <v>0</v>
      </c>
      <c r="K113" s="90">
        <v>0</v>
      </c>
      <c r="L113" s="27"/>
      <c r="M113" s="9"/>
      <c r="N113" s="9"/>
    </row>
    <row r="114" spans="1:14" ht="15.75" x14ac:dyDescent="0.25">
      <c r="A114" s="104" t="s">
        <v>174</v>
      </c>
      <c r="B114" s="104"/>
      <c r="C114" s="21" t="s">
        <v>175</v>
      </c>
      <c r="D114" s="37">
        <f>SUM(D115:D118)</f>
        <v>0</v>
      </c>
      <c r="E114" s="90">
        <f>SUM(E115:E118)</f>
        <v>0</v>
      </c>
      <c r="F114" s="90">
        <f>SUM(F115:F118)</f>
        <v>0</v>
      </c>
      <c r="G114" s="90">
        <f t="shared" ref="G114:K114" si="28">SUM(G115:G118)</f>
        <v>0</v>
      </c>
      <c r="H114" s="90">
        <f t="shared" si="28"/>
        <v>0</v>
      </c>
      <c r="I114" s="90">
        <f t="shared" si="28"/>
        <v>0</v>
      </c>
      <c r="J114" s="90">
        <f t="shared" si="28"/>
        <v>0</v>
      </c>
      <c r="K114" s="90">
        <f t="shared" si="28"/>
        <v>0</v>
      </c>
      <c r="L114" s="27"/>
      <c r="M114" s="9"/>
      <c r="N114" s="9"/>
    </row>
    <row r="115" spans="1:14" ht="15.75" x14ac:dyDescent="0.25">
      <c r="A115" s="102" t="s">
        <v>176</v>
      </c>
      <c r="B115" s="102"/>
      <c r="C115" s="19" t="s">
        <v>177</v>
      </c>
      <c r="D115" s="30"/>
      <c r="E115" s="30">
        <v>0</v>
      </c>
      <c r="F115" s="40">
        <v>0</v>
      </c>
      <c r="G115" s="64">
        <f t="shared" si="26"/>
        <v>0</v>
      </c>
      <c r="H115" s="40">
        <v>0</v>
      </c>
      <c r="I115" s="40">
        <v>0</v>
      </c>
      <c r="J115" s="40">
        <v>0</v>
      </c>
      <c r="K115" s="40">
        <v>0</v>
      </c>
      <c r="L115" s="27"/>
      <c r="M115" s="9"/>
      <c r="N115" s="9"/>
    </row>
    <row r="116" spans="1:14" ht="15.75" x14ac:dyDescent="0.25">
      <c r="A116" s="102" t="s">
        <v>178</v>
      </c>
      <c r="B116" s="102"/>
      <c r="C116" s="19" t="s">
        <v>179</v>
      </c>
      <c r="D116" s="30"/>
      <c r="E116" s="30">
        <v>0</v>
      </c>
      <c r="F116" s="40">
        <v>0</v>
      </c>
      <c r="G116" s="64">
        <f t="shared" si="26"/>
        <v>0</v>
      </c>
      <c r="H116" s="40">
        <v>0</v>
      </c>
      <c r="I116" s="40">
        <v>0</v>
      </c>
      <c r="J116" s="40">
        <v>0</v>
      </c>
      <c r="K116" s="40">
        <v>0</v>
      </c>
      <c r="L116" s="27"/>
      <c r="M116" s="9"/>
      <c r="N116" s="9"/>
    </row>
    <row r="117" spans="1:14" ht="15.75" x14ac:dyDescent="0.25">
      <c r="A117" s="102" t="s">
        <v>180</v>
      </c>
      <c r="B117" s="102"/>
      <c r="C117" s="19" t="s">
        <v>181</v>
      </c>
      <c r="D117" s="30"/>
      <c r="E117" s="30">
        <v>0</v>
      </c>
      <c r="F117" s="40">
        <v>0</v>
      </c>
      <c r="G117" s="64">
        <f t="shared" si="26"/>
        <v>0</v>
      </c>
      <c r="H117" s="40">
        <v>0</v>
      </c>
      <c r="I117" s="40">
        <v>0</v>
      </c>
      <c r="J117" s="40">
        <v>0</v>
      </c>
      <c r="K117" s="40">
        <v>0</v>
      </c>
      <c r="L117" s="27"/>
      <c r="M117" s="9"/>
      <c r="N117" s="9"/>
    </row>
    <row r="118" spans="1:14" ht="15.75" x14ac:dyDescent="0.25">
      <c r="A118" s="102" t="s">
        <v>50</v>
      </c>
      <c r="B118" s="102"/>
      <c r="C118" s="19" t="s">
        <v>182</v>
      </c>
      <c r="D118" s="30"/>
      <c r="E118" s="30">
        <v>0</v>
      </c>
      <c r="F118" s="40">
        <v>0</v>
      </c>
      <c r="G118" s="64">
        <f t="shared" si="26"/>
        <v>0</v>
      </c>
      <c r="H118" s="40">
        <v>0</v>
      </c>
      <c r="I118" s="40">
        <v>0</v>
      </c>
      <c r="J118" s="40">
        <v>0</v>
      </c>
      <c r="K118" s="40">
        <v>0</v>
      </c>
      <c r="L118" s="27"/>
      <c r="M118" s="9"/>
      <c r="N118" s="9"/>
    </row>
    <row r="119" spans="1:14" ht="34.5" customHeight="1" x14ac:dyDescent="0.25">
      <c r="A119" s="104" t="s">
        <v>183</v>
      </c>
      <c r="B119" s="104"/>
      <c r="C119" s="21" t="s">
        <v>184</v>
      </c>
      <c r="D119" s="20">
        <f>D105+D106+D108+D110-D107-D109-D114</f>
        <v>0</v>
      </c>
      <c r="E119" s="37">
        <f>E105+E106+E108+E110-E107-E109-E114</f>
        <v>2.0000000003619789E-2</v>
      </c>
      <c r="F119" s="37">
        <f t="shared" ref="F119:K119" si="29">F105+F106+F108+F110-F107-F109-F114</f>
        <v>-0.20000000000004547</v>
      </c>
      <c r="G119" s="37">
        <f t="shared" si="29"/>
        <v>-8.4999999580759322E-4</v>
      </c>
      <c r="H119" s="37">
        <f t="shared" si="29"/>
        <v>45.627999999999247</v>
      </c>
      <c r="I119" s="37">
        <f t="shared" si="29"/>
        <v>3.7019999999999982</v>
      </c>
      <c r="J119" s="37">
        <f t="shared" si="29"/>
        <v>8.5830000000001974</v>
      </c>
      <c r="K119" s="37">
        <f t="shared" si="29"/>
        <v>-57.903849999999238</v>
      </c>
      <c r="L119" s="27">
        <f>46+4+9-58</f>
        <v>1</v>
      </c>
      <c r="M119" s="9">
        <f>46+4+9-58</f>
        <v>1</v>
      </c>
      <c r="N119" s="9"/>
    </row>
    <row r="120" spans="1:14" ht="15.75" x14ac:dyDescent="0.25">
      <c r="A120" s="104" t="s">
        <v>185</v>
      </c>
      <c r="B120" s="104"/>
      <c r="C120" s="21" t="s">
        <v>186</v>
      </c>
      <c r="D120" s="30"/>
      <c r="E120" s="30"/>
      <c r="F120" s="40">
        <v>0</v>
      </c>
      <c r="G120" s="40">
        <f>SUM(H120:K120)</f>
        <v>0</v>
      </c>
      <c r="H120" s="59"/>
      <c r="I120" s="59"/>
      <c r="J120" s="59"/>
      <c r="K120" s="59"/>
      <c r="L120" s="27"/>
      <c r="M120" s="9"/>
      <c r="N120" s="9"/>
    </row>
    <row r="121" spans="1:14" ht="27.75" customHeight="1" x14ac:dyDescent="0.25">
      <c r="A121" s="104" t="s">
        <v>187</v>
      </c>
      <c r="B121" s="104"/>
      <c r="C121" s="21" t="s">
        <v>188</v>
      </c>
      <c r="D121" s="30"/>
      <c r="E121" s="30"/>
      <c r="F121" s="40">
        <v>0</v>
      </c>
      <c r="G121" s="40">
        <f t="shared" ref="G121:G126" si="30">SUM(H121:K121)</f>
        <v>0</v>
      </c>
      <c r="H121" s="59"/>
      <c r="I121" s="59"/>
      <c r="J121" s="59"/>
      <c r="K121" s="59"/>
      <c r="L121" s="27"/>
      <c r="M121" s="9"/>
      <c r="N121" s="9"/>
    </row>
    <row r="122" spans="1:14" ht="15.75" x14ac:dyDescent="0.25">
      <c r="A122" s="102" t="s">
        <v>189</v>
      </c>
      <c r="B122" s="102"/>
      <c r="C122" s="19" t="s">
        <v>190</v>
      </c>
      <c r="D122" s="30"/>
      <c r="E122" s="30"/>
      <c r="F122" s="40">
        <v>0</v>
      </c>
      <c r="G122" s="40">
        <f t="shared" si="30"/>
        <v>0</v>
      </c>
      <c r="H122" s="59"/>
      <c r="I122" s="59"/>
      <c r="J122" s="59"/>
      <c r="K122" s="59"/>
      <c r="L122" s="27"/>
      <c r="M122" s="9"/>
      <c r="N122" s="9"/>
    </row>
    <row r="123" spans="1:14" ht="15.75" x14ac:dyDescent="0.25">
      <c r="A123" s="102" t="s">
        <v>191</v>
      </c>
      <c r="B123" s="102"/>
      <c r="C123" s="19" t="s">
        <v>192</v>
      </c>
      <c r="D123" s="30"/>
      <c r="E123" s="30"/>
      <c r="F123" s="40">
        <v>0</v>
      </c>
      <c r="G123" s="40">
        <f t="shared" si="30"/>
        <v>0</v>
      </c>
      <c r="H123" s="59"/>
      <c r="I123" s="59"/>
      <c r="J123" s="59"/>
      <c r="K123" s="59"/>
      <c r="L123" s="27"/>
      <c r="M123" s="9"/>
      <c r="N123" s="9"/>
    </row>
    <row r="124" spans="1:14" ht="15.75" x14ac:dyDescent="0.25">
      <c r="A124" s="104" t="s">
        <v>193</v>
      </c>
      <c r="B124" s="104"/>
      <c r="C124" s="21" t="s">
        <v>194</v>
      </c>
      <c r="D124" s="30"/>
      <c r="E124" s="30"/>
      <c r="F124" s="40">
        <v>0</v>
      </c>
      <c r="G124" s="40">
        <f t="shared" si="30"/>
        <v>0</v>
      </c>
      <c r="H124" s="59"/>
      <c r="I124" s="59"/>
      <c r="J124" s="59"/>
      <c r="K124" s="59"/>
      <c r="L124" s="27"/>
      <c r="M124" s="9"/>
      <c r="N124" s="9"/>
    </row>
    <row r="125" spans="1:14" ht="15.75" x14ac:dyDescent="0.25">
      <c r="A125" s="104" t="s">
        <v>195</v>
      </c>
      <c r="B125" s="104"/>
      <c r="C125" s="21" t="s">
        <v>196</v>
      </c>
      <c r="D125" s="30"/>
      <c r="E125" s="30"/>
      <c r="F125" s="40">
        <v>0</v>
      </c>
      <c r="G125" s="40">
        <f t="shared" si="30"/>
        <v>0</v>
      </c>
      <c r="H125" s="59"/>
      <c r="I125" s="59"/>
      <c r="J125" s="59"/>
      <c r="K125" s="59"/>
      <c r="L125" s="27"/>
      <c r="M125" s="9"/>
      <c r="N125" s="9"/>
    </row>
    <row r="126" spans="1:14" ht="15.75" x14ac:dyDescent="0.25">
      <c r="A126" s="104" t="s">
        <v>197</v>
      </c>
      <c r="B126" s="104"/>
      <c r="C126" s="21" t="s">
        <v>198</v>
      </c>
      <c r="D126" s="30"/>
      <c r="E126" s="30"/>
      <c r="F126" s="40">
        <v>0</v>
      </c>
      <c r="G126" s="40">
        <f t="shared" si="30"/>
        <v>0</v>
      </c>
      <c r="H126" s="59"/>
      <c r="I126" s="59"/>
      <c r="J126" s="59"/>
      <c r="K126" s="59"/>
      <c r="L126" s="27"/>
      <c r="M126" s="9"/>
      <c r="N126" s="9"/>
    </row>
    <row r="127" spans="1:14" ht="15.75" x14ac:dyDescent="0.25">
      <c r="A127" s="104" t="s">
        <v>199</v>
      </c>
      <c r="B127" s="104"/>
      <c r="C127" s="21" t="s">
        <v>200</v>
      </c>
      <c r="D127" s="96">
        <f t="shared" ref="D127:K127" si="31">D119+D122+D124-D120-D123-D125-D126</f>
        <v>0</v>
      </c>
      <c r="E127" s="96">
        <f t="shared" si="31"/>
        <v>2.0000000003619789E-2</v>
      </c>
      <c r="F127" s="37">
        <f t="shared" si="31"/>
        <v>-0.20000000000004547</v>
      </c>
      <c r="G127" s="37">
        <f t="shared" si="31"/>
        <v>-8.4999999580759322E-4</v>
      </c>
      <c r="H127" s="37">
        <f t="shared" si="31"/>
        <v>45.627999999999247</v>
      </c>
      <c r="I127" s="37">
        <f t="shared" si="31"/>
        <v>3.7019999999999982</v>
      </c>
      <c r="J127" s="37">
        <f t="shared" si="31"/>
        <v>8.5830000000001974</v>
      </c>
      <c r="K127" s="37">
        <f t="shared" si="31"/>
        <v>-57.903849999999238</v>
      </c>
      <c r="L127" s="27">
        <f>45.63+3.7+8.58-57.91</f>
        <v>0</v>
      </c>
      <c r="M127" s="9"/>
      <c r="N127" s="9"/>
    </row>
    <row r="128" spans="1:14" ht="15.75" x14ac:dyDescent="0.25">
      <c r="A128" s="102" t="s">
        <v>201</v>
      </c>
      <c r="B128" s="102"/>
      <c r="C128" s="19" t="s">
        <v>202</v>
      </c>
      <c r="D128" s="100">
        <f>IF(D127&gt;=0,D127,0)</f>
        <v>0</v>
      </c>
      <c r="E128" s="100">
        <f t="shared" ref="E128:K128" si="32">IF(E127&gt;=0,E127,0)</f>
        <v>2.0000000003619789E-2</v>
      </c>
      <c r="F128" s="65">
        <f t="shared" si="32"/>
        <v>0</v>
      </c>
      <c r="G128" s="65">
        <f t="shared" si="32"/>
        <v>0</v>
      </c>
      <c r="H128" s="65">
        <f t="shared" si="32"/>
        <v>45.627999999999247</v>
      </c>
      <c r="I128" s="65">
        <f t="shared" si="32"/>
        <v>3.7019999999999982</v>
      </c>
      <c r="J128" s="65">
        <f t="shared" si="32"/>
        <v>8.5830000000001974</v>
      </c>
      <c r="K128" s="65">
        <f t="shared" si="32"/>
        <v>0</v>
      </c>
      <c r="L128" s="27"/>
      <c r="M128" s="9"/>
      <c r="N128" s="9"/>
    </row>
    <row r="129" spans="1:16" ht="15.75" x14ac:dyDescent="0.25">
      <c r="A129" s="102" t="s">
        <v>203</v>
      </c>
      <c r="B129" s="102"/>
      <c r="C129" s="19" t="s">
        <v>204</v>
      </c>
      <c r="D129" s="100">
        <f t="shared" ref="D129:K129" si="33">IF(D127&lt;0,D127,0)</f>
        <v>0</v>
      </c>
      <c r="E129" s="100">
        <f t="shared" si="33"/>
        <v>0</v>
      </c>
      <c r="F129" s="65">
        <f t="shared" si="33"/>
        <v>-0.20000000000004547</v>
      </c>
      <c r="G129" s="65">
        <f t="shared" si="33"/>
        <v>-8.4999999580759322E-4</v>
      </c>
      <c r="H129" s="65">
        <f t="shared" si="33"/>
        <v>0</v>
      </c>
      <c r="I129" s="65">
        <f t="shared" si="33"/>
        <v>0</v>
      </c>
      <c r="J129" s="65">
        <f t="shared" si="33"/>
        <v>0</v>
      </c>
      <c r="K129" s="65">
        <f t="shared" si="33"/>
        <v>-57.903849999999238</v>
      </c>
      <c r="L129" s="27"/>
      <c r="M129" s="9"/>
      <c r="N129" s="9"/>
    </row>
    <row r="130" spans="1:16" ht="15.75" x14ac:dyDescent="0.25">
      <c r="A130" s="104" t="s">
        <v>205</v>
      </c>
      <c r="B130" s="104"/>
      <c r="C130" s="91">
        <v>28</v>
      </c>
      <c r="D130" s="96">
        <f>D29+D85+D91+D93+D106+D108+D110+D122+D124</f>
        <v>0</v>
      </c>
      <c r="E130" s="96">
        <f>E29+E85+E91+E93+E106+E108+E110+E122+E124</f>
        <v>22579.5</v>
      </c>
      <c r="F130" s="96">
        <f t="shared" ref="F130:K130" si="34">F29+F85+F91+F93+F106+F108+F110+F122+F124</f>
        <v>19976.599999999999</v>
      </c>
      <c r="G130" s="37">
        <f t="shared" si="34"/>
        <v>25139.81</v>
      </c>
      <c r="H130" s="37">
        <f t="shared" si="34"/>
        <v>6350.9699999999993</v>
      </c>
      <c r="I130" s="37">
        <f t="shared" si="34"/>
        <v>6230.3099999999995</v>
      </c>
      <c r="J130" s="37">
        <f t="shared" si="34"/>
        <v>6275.13</v>
      </c>
      <c r="K130" s="37">
        <f t="shared" si="34"/>
        <v>6283.4</v>
      </c>
      <c r="L130" s="27"/>
      <c r="M130" s="9"/>
      <c r="N130" s="9"/>
    </row>
    <row r="131" spans="1:16" ht="15.75" x14ac:dyDescent="0.25">
      <c r="A131" s="104" t="s">
        <v>206</v>
      </c>
      <c r="B131" s="104"/>
      <c r="C131" s="91">
        <v>29</v>
      </c>
      <c r="D131" s="96">
        <f>D35+D46+D77+D95+D107+D109+D114+D120+D123+D125+D126</f>
        <v>0</v>
      </c>
      <c r="E131" s="96">
        <f>E35+E46+E77+E95+E107+E109+E114+E120+E123+E125+E126+0.02</f>
        <v>22579.499999999996</v>
      </c>
      <c r="F131" s="96">
        <f t="shared" ref="F131:K131" si="35">F35+F46+F77+F95+F107+F109+F114+F120+F123+F125+F126</f>
        <v>19976.8</v>
      </c>
      <c r="G131" s="37">
        <f t="shared" si="35"/>
        <v>25139.810849999998</v>
      </c>
      <c r="H131" s="37">
        <f t="shared" si="35"/>
        <v>6305.3420000000006</v>
      </c>
      <c r="I131" s="37">
        <f t="shared" si="35"/>
        <v>6226.6080000000002</v>
      </c>
      <c r="J131" s="37">
        <f t="shared" si="35"/>
        <v>6266.5469999999996</v>
      </c>
      <c r="K131" s="37">
        <f t="shared" si="35"/>
        <v>6341.3038499999993</v>
      </c>
      <c r="L131" s="27"/>
      <c r="M131" s="9"/>
      <c r="N131" s="9"/>
    </row>
    <row r="132" spans="1:16" ht="15.75" x14ac:dyDescent="0.25">
      <c r="A132" s="113" t="s">
        <v>207</v>
      </c>
      <c r="B132" s="114"/>
      <c r="C132" s="114"/>
      <c r="D132" s="114"/>
      <c r="E132" s="114"/>
      <c r="F132" s="114"/>
      <c r="G132" s="114"/>
      <c r="H132" s="114"/>
      <c r="I132" s="114"/>
      <c r="J132" s="114"/>
      <c r="K132" s="115"/>
      <c r="L132" s="3"/>
      <c r="M132" s="9"/>
    </row>
    <row r="133" spans="1:16" ht="15.75" x14ac:dyDescent="0.25">
      <c r="A133" s="104" t="s">
        <v>208</v>
      </c>
      <c r="B133" s="104"/>
      <c r="C133" s="91">
        <v>30</v>
      </c>
      <c r="D133" s="30"/>
      <c r="E133" s="30"/>
      <c r="F133" s="49"/>
      <c r="G133" s="49"/>
      <c r="H133" s="49"/>
      <c r="I133" s="49"/>
      <c r="J133" s="49"/>
      <c r="K133" s="50"/>
      <c r="L133" s="3"/>
      <c r="M133" s="9"/>
    </row>
    <row r="134" spans="1:16" ht="15.75" x14ac:dyDescent="0.25">
      <c r="A134" s="102" t="s">
        <v>209</v>
      </c>
      <c r="B134" s="102"/>
      <c r="C134" s="19" t="s">
        <v>210</v>
      </c>
      <c r="D134" s="30"/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1">
        <v>0</v>
      </c>
      <c r="L134" s="3"/>
      <c r="M134" s="9"/>
    </row>
    <row r="135" spans="1:16" ht="15.75" x14ac:dyDescent="0.25">
      <c r="A135" s="104" t="s">
        <v>211</v>
      </c>
      <c r="B135" s="104"/>
      <c r="C135" s="91">
        <v>31</v>
      </c>
      <c r="D135" s="37"/>
      <c r="E135" s="90"/>
      <c r="F135" s="90"/>
      <c r="G135" s="90">
        <v>0</v>
      </c>
      <c r="H135" s="90">
        <v>0</v>
      </c>
      <c r="I135" s="90">
        <v>0</v>
      </c>
      <c r="J135" s="90">
        <v>0</v>
      </c>
      <c r="K135" s="46">
        <v>0</v>
      </c>
      <c r="L135" s="3"/>
      <c r="M135" s="9"/>
      <c r="N135" s="9">
        <f>I130-I131</f>
        <v>3.7019999999993161</v>
      </c>
      <c r="O135" s="9">
        <f>J130-J131</f>
        <v>8.5830000000005384</v>
      </c>
      <c r="P135" s="9">
        <f>K130-K131</f>
        <v>-57.903849999999693</v>
      </c>
    </row>
    <row r="136" spans="1:16" ht="15.75" x14ac:dyDescent="0.25">
      <c r="A136" s="104" t="s">
        <v>212</v>
      </c>
      <c r="B136" s="104"/>
      <c r="C136" s="91">
        <v>32</v>
      </c>
      <c r="D136" s="37">
        <f>SUM(D137:D140)</f>
        <v>0</v>
      </c>
      <c r="E136" s="37">
        <f>SUM(E137:E140)</f>
        <v>0</v>
      </c>
      <c r="F136" s="37">
        <f t="shared" ref="F136:K136" si="36">SUM(F137:F140)</f>
        <v>0</v>
      </c>
      <c r="G136" s="90">
        <f t="shared" si="36"/>
        <v>0</v>
      </c>
      <c r="H136" s="90">
        <f t="shared" si="36"/>
        <v>0</v>
      </c>
      <c r="I136" s="90">
        <f t="shared" si="36"/>
        <v>0</v>
      </c>
      <c r="J136" s="90">
        <f t="shared" si="36"/>
        <v>0</v>
      </c>
      <c r="K136" s="90">
        <f t="shared" si="36"/>
        <v>0</v>
      </c>
      <c r="L136" s="3"/>
      <c r="M136" s="9"/>
    </row>
    <row r="137" spans="1:16" ht="15.75" x14ac:dyDescent="0.25">
      <c r="A137" s="102" t="s">
        <v>213</v>
      </c>
      <c r="B137" s="102"/>
      <c r="C137" s="18" t="s">
        <v>214</v>
      </c>
      <c r="D137" s="30"/>
      <c r="E137" s="30"/>
      <c r="F137" s="49"/>
      <c r="G137" s="40">
        <v>0</v>
      </c>
      <c r="H137" s="40">
        <v>0</v>
      </c>
      <c r="I137" s="40">
        <v>0</v>
      </c>
      <c r="J137" s="40">
        <v>0</v>
      </c>
      <c r="K137" s="41">
        <v>0</v>
      </c>
      <c r="L137" s="3"/>
      <c r="M137" s="9"/>
    </row>
    <row r="138" spans="1:16" ht="15.75" x14ac:dyDescent="0.25">
      <c r="A138" s="102" t="s">
        <v>215</v>
      </c>
      <c r="B138" s="102"/>
      <c r="C138" s="18" t="s">
        <v>216</v>
      </c>
      <c r="D138" s="30"/>
      <c r="E138" s="30"/>
      <c r="F138" s="49"/>
      <c r="G138" s="40">
        <v>0</v>
      </c>
      <c r="H138" s="40">
        <v>0</v>
      </c>
      <c r="I138" s="40">
        <v>0</v>
      </c>
      <c r="J138" s="40">
        <v>0</v>
      </c>
      <c r="K138" s="41">
        <v>0</v>
      </c>
      <c r="L138" s="3"/>
      <c r="M138" s="9"/>
    </row>
    <row r="139" spans="1:16" ht="15.75" x14ac:dyDescent="0.25">
      <c r="A139" s="102" t="s">
        <v>217</v>
      </c>
      <c r="B139" s="102"/>
      <c r="C139" s="18" t="s">
        <v>218</v>
      </c>
      <c r="D139" s="30"/>
      <c r="E139" s="30"/>
      <c r="F139" s="49"/>
      <c r="G139" s="40">
        <v>0</v>
      </c>
      <c r="H139" s="40">
        <v>0</v>
      </c>
      <c r="I139" s="40">
        <v>0</v>
      </c>
      <c r="J139" s="40">
        <v>0</v>
      </c>
      <c r="K139" s="41">
        <v>0</v>
      </c>
      <c r="L139" s="3"/>
      <c r="M139" s="9"/>
    </row>
    <row r="140" spans="1:16" ht="15.75" x14ac:dyDescent="0.25">
      <c r="A140" s="102" t="s">
        <v>219</v>
      </c>
      <c r="B140" s="102"/>
      <c r="C140" s="18" t="s">
        <v>220</v>
      </c>
      <c r="D140" s="30"/>
      <c r="E140" s="30"/>
      <c r="F140" s="49"/>
      <c r="G140" s="40">
        <v>0</v>
      </c>
      <c r="H140" s="40">
        <v>0</v>
      </c>
      <c r="I140" s="40">
        <v>0</v>
      </c>
      <c r="J140" s="40">
        <v>0</v>
      </c>
      <c r="K140" s="41">
        <v>0</v>
      </c>
      <c r="L140" s="3"/>
      <c r="M140" s="9"/>
    </row>
    <row r="141" spans="1:16" ht="33.75" customHeight="1" x14ac:dyDescent="0.25">
      <c r="A141" s="104" t="s">
        <v>221</v>
      </c>
      <c r="B141" s="104"/>
      <c r="C141" s="91">
        <v>33</v>
      </c>
      <c r="D141" s="20">
        <f t="shared" ref="D141:K141" si="37">D135+D127-D133-D136</f>
        <v>0</v>
      </c>
      <c r="E141" s="20">
        <f t="shared" si="37"/>
        <v>2.0000000003619789E-2</v>
      </c>
      <c r="F141" s="20">
        <f t="shared" si="37"/>
        <v>-0.20000000000004547</v>
      </c>
      <c r="G141" s="70">
        <f t="shared" si="37"/>
        <v>-8.4999999580759322E-4</v>
      </c>
      <c r="H141" s="70">
        <f t="shared" si="37"/>
        <v>45.627999999999247</v>
      </c>
      <c r="I141" s="70">
        <f t="shared" si="37"/>
        <v>3.7019999999999982</v>
      </c>
      <c r="J141" s="70">
        <f t="shared" si="37"/>
        <v>8.5830000000001974</v>
      </c>
      <c r="K141" s="70">
        <f t="shared" si="37"/>
        <v>-57.903849999999238</v>
      </c>
      <c r="L141" s="3"/>
      <c r="M141" s="9"/>
    </row>
    <row r="142" spans="1:16" ht="15.75" x14ac:dyDescent="0.25">
      <c r="A142" s="108" t="s">
        <v>222</v>
      </c>
      <c r="B142" s="109"/>
      <c r="C142" s="109"/>
      <c r="D142" s="109"/>
      <c r="E142" s="109"/>
      <c r="F142" s="109"/>
      <c r="G142" s="109"/>
      <c r="H142" s="109"/>
      <c r="I142" s="109"/>
      <c r="J142" s="109"/>
      <c r="K142" s="110"/>
      <c r="L142" s="3"/>
      <c r="M142" s="9"/>
    </row>
    <row r="143" spans="1:16" ht="15.75" x14ac:dyDescent="0.25">
      <c r="A143" s="104" t="s">
        <v>223</v>
      </c>
      <c r="B143" s="104"/>
      <c r="C143" s="91">
        <v>34</v>
      </c>
      <c r="D143" s="37">
        <f>SUM(D144:D149)</f>
        <v>0</v>
      </c>
      <c r="E143" s="37">
        <v>0</v>
      </c>
      <c r="F143" s="90">
        <f>SUM(F144:F149)</f>
        <v>0</v>
      </c>
      <c r="G143" s="90">
        <f>SUM(G144:G149)</f>
        <v>1760.9340000000002</v>
      </c>
      <c r="H143" s="90">
        <f t="shared" ref="H143:K143" si="38">SUM(H144:H149)</f>
        <v>443.29600000000005</v>
      </c>
      <c r="I143" s="90">
        <f t="shared" si="38"/>
        <v>437.17600000000004</v>
      </c>
      <c r="J143" s="90">
        <f t="shared" si="38"/>
        <v>437.17600000000004</v>
      </c>
      <c r="K143" s="90">
        <f t="shared" si="38"/>
        <v>443.26600000000002</v>
      </c>
      <c r="L143" s="27"/>
      <c r="M143" s="9"/>
    </row>
    <row r="144" spans="1:16" ht="15.75" x14ac:dyDescent="0.25">
      <c r="A144" s="102" t="s">
        <v>224</v>
      </c>
      <c r="B144" s="102"/>
      <c r="C144" s="18" t="s">
        <v>225</v>
      </c>
      <c r="D144" s="37">
        <f t="shared" ref="D144:D149" si="39">SUM(D145:D150)</f>
        <v>0</v>
      </c>
      <c r="E144" s="37">
        <v>0</v>
      </c>
      <c r="F144" s="49"/>
      <c r="G144" s="40">
        <f>SUM(H144:K144)</f>
        <v>0</v>
      </c>
      <c r="H144" s="40">
        <v>0</v>
      </c>
      <c r="I144" s="40">
        <v>0</v>
      </c>
      <c r="J144" s="40">
        <v>0</v>
      </c>
      <c r="K144" s="41">
        <v>0</v>
      </c>
      <c r="L144" s="3"/>
      <c r="M144" s="9"/>
    </row>
    <row r="145" spans="1:13" ht="15.75" x14ac:dyDescent="0.25">
      <c r="A145" s="102" t="s">
        <v>226</v>
      </c>
      <c r="B145" s="102"/>
      <c r="C145" s="18" t="s">
        <v>227</v>
      </c>
      <c r="D145" s="37">
        <f t="shared" si="39"/>
        <v>0</v>
      </c>
      <c r="E145" s="37">
        <v>0</v>
      </c>
      <c r="F145" s="49"/>
      <c r="G145" s="40">
        <f>G26</f>
        <v>1760.9340000000002</v>
      </c>
      <c r="H145" s="40">
        <f t="shared" ref="H145:K145" si="40">H26</f>
        <v>443.29600000000005</v>
      </c>
      <c r="I145" s="40">
        <f t="shared" si="40"/>
        <v>437.17600000000004</v>
      </c>
      <c r="J145" s="40">
        <f t="shared" si="40"/>
        <v>437.17600000000004</v>
      </c>
      <c r="K145" s="40">
        <f t="shared" si="40"/>
        <v>443.26600000000002</v>
      </c>
      <c r="L145" s="27"/>
      <c r="M145" s="9"/>
    </row>
    <row r="146" spans="1:13" ht="15.75" x14ac:dyDescent="0.25">
      <c r="A146" s="102" t="s">
        <v>228</v>
      </c>
      <c r="B146" s="102"/>
      <c r="C146" s="18" t="s">
        <v>229</v>
      </c>
      <c r="D146" s="37">
        <f t="shared" si="39"/>
        <v>0</v>
      </c>
      <c r="E146" s="37">
        <v>0</v>
      </c>
      <c r="F146" s="49"/>
      <c r="G146" s="40">
        <f t="shared" ref="G146:G149" si="41">SUM(H146:K146)</f>
        <v>0</v>
      </c>
      <c r="H146" s="40">
        <v>0</v>
      </c>
      <c r="I146" s="40">
        <v>0</v>
      </c>
      <c r="J146" s="40">
        <v>0</v>
      </c>
      <c r="K146" s="40">
        <v>0</v>
      </c>
      <c r="L146" s="27"/>
      <c r="M146" s="9"/>
    </row>
    <row r="147" spans="1:13" ht="15.75" x14ac:dyDescent="0.25">
      <c r="A147" s="102" t="s">
        <v>230</v>
      </c>
      <c r="B147" s="102"/>
      <c r="C147" s="18" t="s">
        <v>231</v>
      </c>
      <c r="D147" s="37">
        <f t="shared" si="39"/>
        <v>0</v>
      </c>
      <c r="E147" s="37">
        <v>0</v>
      </c>
      <c r="F147" s="49"/>
      <c r="G147" s="40">
        <f t="shared" si="41"/>
        <v>0</v>
      </c>
      <c r="H147" s="40">
        <v>0</v>
      </c>
      <c r="I147" s="40">
        <v>0</v>
      </c>
      <c r="J147" s="40">
        <v>0</v>
      </c>
      <c r="K147" s="40">
        <v>0</v>
      </c>
      <c r="L147" s="27"/>
      <c r="M147" s="9"/>
    </row>
    <row r="148" spans="1:13" ht="15.75" x14ac:dyDescent="0.25">
      <c r="A148" s="102" t="s">
        <v>232</v>
      </c>
      <c r="B148" s="102"/>
      <c r="C148" s="18" t="s">
        <v>233</v>
      </c>
      <c r="D148" s="37">
        <f t="shared" si="39"/>
        <v>0</v>
      </c>
      <c r="E148" s="37">
        <v>0</v>
      </c>
      <c r="F148" s="49"/>
      <c r="G148" s="40">
        <f t="shared" si="41"/>
        <v>0</v>
      </c>
      <c r="H148" s="40">
        <v>0</v>
      </c>
      <c r="I148" s="40">
        <v>0</v>
      </c>
      <c r="J148" s="40">
        <v>0</v>
      </c>
      <c r="K148" s="40">
        <v>0</v>
      </c>
      <c r="L148" s="27"/>
      <c r="M148" s="9"/>
    </row>
    <row r="149" spans="1:13" ht="15.75" x14ac:dyDescent="0.25">
      <c r="A149" s="102" t="s">
        <v>234</v>
      </c>
      <c r="B149" s="102"/>
      <c r="C149" s="18" t="s">
        <v>235</v>
      </c>
      <c r="D149" s="37">
        <f t="shared" si="39"/>
        <v>0</v>
      </c>
      <c r="E149" s="37">
        <v>0</v>
      </c>
      <c r="F149" s="52"/>
      <c r="G149" s="40">
        <f t="shared" si="41"/>
        <v>0</v>
      </c>
      <c r="H149" s="40">
        <v>0</v>
      </c>
      <c r="I149" s="40">
        <v>0</v>
      </c>
      <c r="J149" s="40">
        <v>0</v>
      </c>
      <c r="K149" s="40">
        <v>0</v>
      </c>
      <c r="L149" s="27"/>
      <c r="M149" s="9"/>
    </row>
    <row r="150" spans="1:13" ht="39.75" customHeight="1" x14ac:dyDescent="0.25">
      <c r="A150" s="104" t="s">
        <v>236</v>
      </c>
      <c r="B150" s="104"/>
      <c r="C150" s="91">
        <v>35</v>
      </c>
      <c r="D150" s="37">
        <f>SUM(D151:D153)</f>
        <v>0</v>
      </c>
      <c r="E150" s="37">
        <f t="shared" ref="E150:J150" si="42">SUM(E151:E153)</f>
        <v>1367.2620000000002</v>
      </c>
      <c r="F150" s="90">
        <f t="shared" si="42"/>
        <v>1073.4480000000001</v>
      </c>
      <c r="G150" s="90">
        <f t="shared" si="42"/>
        <v>1324.422</v>
      </c>
      <c r="H150" s="90">
        <f t="shared" si="42"/>
        <v>325.18799999999999</v>
      </c>
      <c r="I150" s="90">
        <f t="shared" si="42"/>
        <v>333.88200000000001</v>
      </c>
      <c r="J150" s="90">
        <f t="shared" si="42"/>
        <v>333.99</v>
      </c>
      <c r="K150" s="90">
        <v>325.2</v>
      </c>
      <c r="L150" s="27"/>
      <c r="M150" s="9"/>
    </row>
    <row r="151" spans="1:13" ht="15.75" x14ac:dyDescent="0.25">
      <c r="A151" s="102" t="s">
        <v>402</v>
      </c>
      <c r="B151" s="102"/>
      <c r="C151" s="18" t="s">
        <v>237</v>
      </c>
      <c r="D151" s="48">
        <f>D183/100*18</f>
        <v>0</v>
      </c>
      <c r="E151" s="48">
        <f t="shared" ref="E151:F151" si="43">E183/100*18</f>
        <v>1367.2620000000002</v>
      </c>
      <c r="F151" s="68">
        <f t="shared" si="43"/>
        <v>1073.4480000000001</v>
      </c>
      <c r="G151" s="68">
        <f>SUM(H151:K151)</f>
        <v>1324.422</v>
      </c>
      <c r="H151" s="68">
        <f>H183/100*18</f>
        <v>325.18799999999999</v>
      </c>
      <c r="I151" s="68">
        <f t="shared" ref="I151:K151" si="44">I183/100*18</f>
        <v>333.88200000000001</v>
      </c>
      <c r="J151" s="68">
        <f t="shared" si="44"/>
        <v>333.99</v>
      </c>
      <c r="K151" s="68">
        <f t="shared" si="44"/>
        <v>331.36200000000002</v>
      </c>
      <c r="L151" s="27"/>
      <c r="M151" s="9"/>
    </row>
    <row r="152" spans="1:13" ht="15.75" x14ac:dyDescent="0.25">
      <c r="A152" s="102"/>
      <c r="B152" s="102"/>
      <c r="C152" s="18" t="s">
        <v>238</v>
      </c>
      <c r="D152" s="30"/>
      <c r="E152" s="30"/>
      <c r="F152" s="40"/>
      <c r="G152" s="49"/>
      <c r="H152" s="49"/>
      <c r="I152" s="49"/>
      <c r="J152" s="49"/>
      <c r="K152" s="50"/>
      <c r="L152" s="3"/>
      <c r="M152" s="9"/>
    </row>
    <row r="153" spans="1:13" ht="15.75" x14ac:dyDescent="0.25">
      <c r="A153" s="102"/>
      <c r="B153" s="102"/>
      <c r="C153" s="18" t="s">
        <v>239</v>
      </c>
      <c r="D153" s="30"/>
      <c r="E153" s="30"/>
      <c r="F153" s="49"/>
      <c r="G153" s="49"/>
      <c r="H153" s="49"/>
      <c r="I153" s="49"/>
      <c r="J153" s="49"/>
      <c r="K153" s="50"/>
      <c r="L153" s="3"/>
      <c r="M153" s="9"/>
    </row>
    <row r="154" spans="1:13" ht="30" customHeight="1" x14ac:dyDescent="0.25">
      <c r="A154" s="104" t="s">
        <v>240</v>
      </c>
      <c r="B154" s="104"/>
      <c r="C154" s="91">
        <v>36</v>
      </c>
      <c r="D154" s="37">
        <f>SUM(D155:D156)</f>
        <v>0</v>
      </c>
      <c r="E154" s="37">
        <f t="shared" ref="E154:F154" si="45">SUM(E155:E156)</f>
        <v>1785.0384999999999</v>
      </c>
      <c r="F154" s="90">
        <f t="shared" si="45"/>
        <v>1401.454</v>
      </c>
      <c r="G154" s="90">
        <f>SUM(H154:K154)</f>
        <v>1728.7430000000002</v>
      </c>
      <c r="H154" s="90">
        <f>SUM(H155:H156)</f>
        <v>424.55099999999999</v>
      </c>
      <c r="I154" s="90">
        <f t="shared" ref="I154:K154" si="46">SUM(I155:I156)</f>
        <v>435.90150000000006</v>
      </c>
      <c r="J154" s="90">
        <f t="shared" si="46"/>
        <v>436.04249999999996</v>
      </c>
      <c r="K154" s="90">
        <f t="shared" si="46"/>
        <v>432.24799999999999</v>
      </c>
      <c r="L154" s="27"/>
      <c r="M154" s="9"/>
    </row>
    <row r="155" spans="1:13" ht="15.75" x14ac:dyDescent="0.25">
      <c r="A155" s="102" t="s">
        <v>241</v>
      </c>
      <c r="B155" s="102"/>
      <c r="C155" s="18" t="s">
        <v>242</v>
      </c>
      <c r="D155" s="30">
        <f>D184</f>
        <v>0</v>
      </c>
      <c r="E155" s="30">
        <f t="shared" ref="E155:K155" si="47">E184</f>
        <v>1671.1</v>
      </c>
      <c r="F155" s="40">
        <f t="shared" si="47"/>
        <v>1312</v>
      </c>
      <c r="G155" s="40">
        <f>SUM(H155:K155)</f>
        <v>1618.7380000000001</v>
      </c>
      <c r="H155" s="40">
        <f>H184</f>
        <v>397.452</v>
      </c>
      <c r="I155" s="40">
        <f t="shared" si="47"/>
        <v>408.07800000000003</v>
      </c>
      <c r="J155" s="40">
        <f t="shared" si="47"/>
        <v>408.21</v>
      </c>
      <c r="K155" s="40">
        <f t="shared" si="47"/>
        <v>404.99799999999999</v>
      </c>
      <c r="L155" s="27"/>
      <c r="M155" s="9"/>
    </row>
    <row r="156" spans="1:13" ht="15.75" x14ac:dyDescent="0.25">
      <c r="A156" s="102" t="s">
        <v>243</v>
      </c>
      <c r="B156" s="102"/>
      <c r="C156" s="18" t="s">
        <v>244</v>
      </c>
      <c r="D156" s="30">
        <f>D183/100*1.5</f>
        <v>0</v>
      </c>
      <c r="E156" s="30">
        <f t="shared" ref="E156:J156" si="48">E183/100*1.5</f>
        <v>113.9385</v>
      </c>
      <c r="F156" s="40">
        <f t="shared" si="48"/>
        <v>89.454000000000008</v>
      </c>
      <c r="G156" s="40">
        <f>SUM(H156:K156)</f>
        <v>110.005</v>
      </c>
      <c r="H156" s="40">
        <f>H183/100*1.5</f>
        <v>27.098999999999997</v>
      </c>
      <c r="I156" s="40">
        <f t="shared" si="48"/>
        <v>27.823499999999999</v>
      </c>
      <c r="J156" s="40">
        <f t="shared" si="48"/>
        <v>27.8325</v>
      </c>
      <c r="K156" s="40">
        <v>27.25</v>
      </c>
      <c r="L156" s="27"/>
      <c r="M156" s="9"/>
    </row>
    <row r="157" spans="1:13" ht="15.75" x14ac:dyDescent="0.25">
      <c r="A157" s="104" t="s">
        <v>245</v>
      </c>
      <c r="B157" s="104"/>
      <c r="C157" s="91">
        <v>37</v>
      </c>
      <c r="D157" s="37">
        <f>D158+D161</f>
        <v>0</v>
      </c>
      <c r="E157" s="37">
        <f t="shared" ref="E157:K157" si="49">E158+E161</f>
        <v>0</v>
      </c>
      <c r="F157" s="37">
        <f t="shared" si="49"/>
        <v>0</v>
      </c>
      <c r="G157" s="37">
        <f t="shared" si="49"/>
        <v>0</v>
      </c>
      <c r="H157" s="37">
        <f t="shared" si="49"/>
        <v>0</v>
      </c>
      <c r="I157" s="37">
        <f t="shared" si="49"/>
        <v>0</v>
      </c>
      <c r="J157" s="37">
        <f t="shared" si="49"/>
        <v>0</v>
      </c>
      <c r="K157" s="37">
        <f t="shared" si="49"/>
        <v>0</v>
      </c>
      <c r="L157" s="27"/>
      <c r="M157" s="9"/>
    </row>
    <row r="158" spans="1:13" ht="46.5" customHeight="1" x14ac:dyDescent="0.25">
      <c r="A158" s="111" t="s">
        <v>246</v>
      </c>
      <c r="B158" s="111"/>
      <c r="C158" s="22" t="s">
        <v>247</v>
      </c>
      <c r="D158" s="47">
        <f>SUM(D159:D160)</f>
        <v>0</v>
      </c>
      <c r="E158" s="47">
        <f t="shared" ref="E158:K160" si="50">SUM(E159:E160)</f>
        <v>0</v>
      </c>
      <c r="F158" s="51">
        <f t="shared" si="50"/>
        <v>0</v>
      </c>
      <c r="G158" s="51">
        <v>0</v>
      </c>
      <c r="H158" s="51">
        <f t="shared" si="50"/>
        <v>0</v>
      </c>
      <c r="I158" s="51">
        <f t="shared" si="50"/>
        <v>0</v>
      </c>
      <c r="J158" s="51">
        <f t="shared" si="50"/>
        <v>0</v>
      </c>
      <c r="K158" s="51">
        <f t="shared" si="50"/>
        <v>0</v>
      </c>
      <c r="L158" s="27"/>
      <c r="M158" s="9"/>
    </row>
    <row r="159" spans="1:13" ht="15.75" x14ac:dyDescent="0.25">
      <c r="A159" s="102" t="s">
        <v>248</v>
      </c>
      <c r="B159" s="102"/>
      <c r="C159" s="18" t="s">
        <v>249</v>
      </c>
      <c r="D159" s="30"/>
      <c r="E159" s="30"/>
      <c r="F159" s="40"/>
      <c r="G159" s="51">
        <v>0</v>
      </c>
      <c r="H159" s="51">
        <f t="shared" si="50"/>
        <v>0</v>
      </c>
      <c r="I159" s="51">
        <f t="shared" si="50"/>
        <v>0</v>
      </c>
      <c r="J159" s="51">
        <f t="shared" si="50"/>
        <v>0</v>
      </c>
      <c r="K159" s="51">
        <f t="shared" si="50"/>
        <v>0</v>
      </c>
      <c r="L159" s="27"/>
      <c r="M159" s="9"/>
    </row>
    <row r="160" spans="1:13" ht="15.75" x14ac:dyDescent="0.25">
      <c r="A160" s="102" t="s">
        <v>250</v>
      </c>
      <c r="B160" s="102"/>
      <c r="C160" s="18" t="s">
        <v>251</v>
      </c>
      <c r="D160" s="30"/>
      <c r="E160" s="30"/>
      <c r="F160" s="40"/>
      <c r="G160" s="51">
        <v>0</v>
      </c>
      <c r="H160" s="51">
        <f t="shared" si="50"/>
        <v>0</v>
      </c>
      <c r="I160" s="51">
        <f t="shared" si="50"/>
        <v>0</v>
      </c>
      <c r="J160" s="51">
        <f t="shared" si="50"/>
        <v>0</v>
      </c>
      <c r="K160" s="51">
        <f t="shared" si="50"/>
        <v>0</v>
      </c>
      <c r="L160" s="27"/>
      <c r="M160" s="9"/>
    </row>
    <row r="161" spans="1:13" ht="31.5" customHeight="1" x14ac:dyDescent="0.25">
      <c r="A161" s="111" t="s">
        <v>252</v>
      </c>
      <c r="B161" s="111"/>
      <c r="C161" s="22" t="s">
        <v>253</v>
      </c>
      <c r="D161" s="47">
        <f>SUM(D162:D163)</f>
        <v>0</v>
      </c>
      <c r="E161" s="47">
        <f t="shared" ref="E161:K161" si="51">SUM(E162:E163)</f>
        <v>0</v>
      </c>
      <c r="F161" s="51">
        <f t="shared" si="51"/>
        <v>0</v>
      </c>
      <c r="G161" s="51">
        <v>0</v>
      </c>
      <c r="H161" s="51">
        <f t="shared" si="51"/>
        <v>0</v>
      </c>
      <c r="I161" s="51">
        <f>SUM(I162:I163)</f>
        <v>0</v>
      </c>
      <c r="J161" s="51">
        <f t="shared" si="51"/>
        <v>0</v>
      </c>
      <c r="K161" s="51">
        <f t="shared" si="51"/>
        <v>0</v>
      </c>
      <c r="L161" s="27"/>
      <c r="M161" s="9"/>
    </row>
    <row r="162" spans="1:13" ht="15.75" x14ac:dyDescent="0.25">
      <c r="A162" s="102" t="s">
        <v>248</v>
      </c>
      <c r="B162" s="102"/>
      <c r="C162" s="18" t="s">
        <v>254</v>
      </c>
      <c r="D162" s="30"/>
      <c r="E162" s="30"/>
      <c r="F162" s="40"/>
      <c r="G162" s="51">
        <v>0</v>
      </c>
      <c r="H162" s="51">
        <v>0</v>
      </c>
      <c r="I162" s="51">
        <v>0</v>
      </c>
      <c r="J162" s="51">
        <v>0</v>
      </c>
      <c r="K162" s="51">
        <v>0</v>
      </c>
      <c r="L162" s="27"/>
      <c r="M162" s="9"/>
    </row>
    <row r="163" spans="1:13" ht="15.75" x14ac:dyDescent="0.25">
      <c r="A163" s="102" t="s">
        <v>250</v>
      </c>
      <c r="B163" s="102"/>
      <c r="C163" s="18" t="s">
        <v>255</v>
      </c>
      <c r="D163" s="30"/>
      <c r="E163" s="30"/>
      <c r="F163" s="40"/>
      <c r="G163" s="51">
        <v>0</v>
      </c>
      <c r="H163" s="51">
        <v>0</v>
      </c>
      <c r="I163" s="51">
        <v>0</v>
      </c>
      <c r="J163" s="51">
        <v>0</v>
      </c>
      <c r="K163" s="51">
        <v>0</v>
      </c>
      <c r="L163" s="27"/>
      <c r="M163" s="9"/>
    </row>
    <row r="164" spans="1:13" ht="15.75" x14ac:dyDescent="0.25">
      <c r="A164" s="104" t="s">
        <v>256</v>
      </c>
      <c r="B164" s="104"/>
      <c r="C164" s="91">
        <v>38</v>
      </c>
      <c r="D164" s="37">
        <f>D157+D154+D150+D143</f>
        <v>0</v>
      </c>
      <c r="E164" s="37">
        <f t="shared" ref="E164:K164" si="52">E157+E154+E150+E143</f>
        <v>3152.3005000000003</v>
      </c>
      <c r="F164" s="37">
        <f t="shared" si="52"/>
        <v>2474.902</v>
      </c>
      <c r="G164" s="37">
        <f t="shared" si="52"/>
        <v>4814.0990000000002</v>
      </c>
      <c r="H164" s="37">
        <f t="shared" si="52"/>
        <v>1193.0350000000001</v>
      </c>
      <c r="I164" s="37">
        <f t="shared" si="52"/>
        <v>1206.9594999999999</v>
      </c>
      <c r="J164" s="37">
        <f t="shared" si="52"/>
        <v>1207.2085000000002</v>
      </c>
      <c r="K164" s="37">
        <f t="shared" si="52"/>
        <v>1200.7139999999999</v>
      </c>
      <c r="L164" s="27"/>
      <c r="M164" s="9"/>
    </row>
    <row r="165" spans="1:13" ht="15.75" x14ac:dyDescent="0.25">
      <c r="A165" s="108" t="s">
        <v>257</v>
      </c>
      <c r="B165" s="109"/>
      <c r="C165" s="109"/>
      <c r="D165" s="109"/>
      <c r="E165" s="109"/>
      <c r="F165" s="109"/>
      <c r="G165" s="109"/>
      <c r="H165" s="109"/>
      <c r="I165" s="109"/>
      <c r="J165" s="109"/>
      <c r="K165" s="110"/>
      <c r="L165" s="3"/>
      <c r="M165" s="9"/>
    </row>
    <row r="166" spans="1:13" ht="15.75" x14ac:dyDescent="0.25">
      <c r="A166" s="102" t="s">
        <v>258</v>
      </c>
      <c r="B166" s="102"/>
      <c r="C166" s="91">
        <v>39</v>
      </c>
      <c r="D166" s="47"/>
      <c r="E166" s="47"/>
      <c r="F166" s="52"/>
      <c r="G166" s="52"/>
      <c r="H166" s="52"/>
      <c r="I166" s="52"/>
      <c r="J166" s="52"/>
      <c r="K166" s="52"/>
      <c r="L166" s="3"/>
      <c r="M166" s="9"/>
    </row>
    <row r="167" spans="1:13" ht="15.75" x14ac:dyDescent="0.25">
      <c r="A167" s="102" t="s">
        <v>259</v>
      </c>
      <c r="B167" s="102"/>
      <c r="C167" s="91">
        <v>40</v>
      </c>
      <c r="D167" s="40"/>
      <c r="E167" s="40"/>
      <c r="F167" s="49"/>
      <c r="G167" s="49"/>
      <c r="H167" s="49"/>
      <c r="I167" s="49"/>
      <c r="J167" s="49"/>
      <c r="K167" s="49"/>
      <c r="L167" s="3"/>
      <c r="M167" s="9"/>
    </row>
    <row r="168" spans="1:13" ht="15.75" x14ac:dyDescent="0.25">
      <c r="A168" s="102" t="s">
        <v>260</v>
      </c>
      <c r="B168" s="102"/>
      <c r="C168" s="18" t="s">
        <v>261</v>
      </c>
      <c r="D168" s="30"/>
      <c r="E168" s="30"/>
      <c r="F168" s="49"/>
      <c r="G168" s="49"/>
      <c r="H168" s="49"/>
      <c r="I168" s="49"/>
      <c r="J168" s="49"/>
      <c r="K168" s="49"/>
      <c r="L168" s="3"/>
      <c r="M168" s="9"/>
    </row>
    <row r="169" spans="1:13" ht="15.75" x14ac:dyDescent="0.25">
      <c r="A169" s="102" t="s">
        <v>262</v>
      </c>
      <c r="B169" s="102"/>
      <c r="C169" s="91">
        <v>41</v>
      </c>
      <c r="D169" s="40"/>
      <c r="E169" s="40"/>
      <c r="F169" s="49"/>
      <c r="G169" s="49"/>
      <c r="H169" s="49"/>
      <c r="I169" s="49"/>
      <c r="J169" s="49"/>
      <c r="K169" s="49"/>
      <c r="L169" s="3"/>
      <c r="M169" s="9"/>
    </row>
    <row r="170" spans="1:13" ht="15.75" x14ac:dyDescent="0.25">
      <c r="A170" s="102" t="s">
        <v>263</v>
      </c>
      <c r="B170" s="102"/>
      <c r="C170" s="91">
        <v>42</v>
      </c>
      <c r="D170" s="40"/>
      <c r="E170" s="40"/>
      <c r="F170" s="49"/>
      <c r="G170" s="49"/>
      <c r="H170" s="49"/>
      <c r="I170" s="49"/>
      <c r="J170" s="49"/>
      <c r="K170" s="49"/>
      <c r="L170" s="3"/>
      <c r="M170" s="9"/>
    </row>
    <row r="171" spans="1:13" ht="15.75" x14ac:dyDescent="0.25">
      <c r="A171" s="102" t="s">
        <v>264</v>
      </c>
      <c r="B171" s="102"/>
      <c r="C171" s="91">
        <v>43</v>
      </c>
      <c r="D171" s="37">
        <f>D167+D169+D170</f>
        <v>0</v>
      </c>
      <c r="E171" s="37">
        <f>E167+E169+E170</f>
        <v>0</v>
      </c>
      <c r="F171" s="37">
        <f t="shared" ref="F171:K171" si="53">F167+F169+F170</f>
        <v>0</v>
      </c>
      <c r="G171" s="37">
        <f t="shared" si="53"/>
        <v>0</v>
      </c>
      <c r="H171" s="37">
        <f t="shared" si="53"/>
        <v>0</v>
      </c>
      <c r="I171" s="37">
        <f t="shared" si="53"/>
        <v>0</v>
      </c>
      <c r="J171" s="37">
        <f t="shared" si="53"/>
        <v>0</v>
      </c>
      <c r="K171" s="37">
        <f t="shared" si="53"/>
        <v>0</v>
      </c>
      <c r="L171" s="3"/>
      <c r="M171" s="9"/>
    </row>
    <row r="172" spans="1:13" ht="15.75" x14ac:dyDescent="0.25">
      <c r="A172" s="102" t="s">
        <v>265</v>
      </c>
      <c r="B172" s="102"/>
      <c r="C172" s="91">
        <v>44</v>
      </c>
      <c r="D172" s="37">
        <f>D173-D174</f>
        <v>0</v>
      </c>
      <c r="E172" s="37">
        <f>E173-E174</f>
        <v>0</v>
      </c>
      <c r="F172" s="37">
        <f t="shared" ref="F172:K172" si="54">F173-F174</f>
        <v>0</v>
      </c>
      <c r="G172" s="37">
        <f t="shared" si="54"/>
        <v>0</v>
      </c>
      <c r="H172" s="37">
        <f t="shared" si="54"/>
        <v>0</v>
      </c>
      <c r="I172" s="37">
        <f t="shared" si="54"/>
        <v>0</v>
      </c>
      <c r="J172" s="37">
        <f t="shared" si="54"/>
        <v>0</v>
      </c>
      <c r="K172" s="37">
        <f t="shared" si="54"/>
        <v>0</v>
      </c>
      <c r="L172" s="3"/>
      <c r="M172" s="9"/>
    </row>
    <row r="173" spans="1:13" ht="15.75" x14ac:dyDescent="0.25">
      <c r="A173" s="102" t="s">
        <v>266</v>
      </c>
      <c r="B173" s="102"/>
      <c r="C173" s="18" t="s">
        <v>267</v>
      </c>
      <c r="D173" s="30"/>
      <c r="E173" s="30"/>
      <c r="F173" s="49"/>
      <c r="G173" s="49"/>
      <c r="H173" s="49"/>
      <c r="I173" s="49"/>
      <c r="J173" s="49"/>
      <c r="K173" s="49"/>
      <c r="L173" s="3"/>
      <c r="M173" s="9"/>
    </row>
    <row r="174" spans="1:13" ht="15.75" x14ac:dyDescent="0.25">
      <c r="A174" s="102" t="s">
        <v>268</v>
      </c>
      <c r="B174" s="102"/>
      <c r="C174" s="18" t="s">
        <v>269</v>
      </c>
      <c r="D174" s="40">
        <f t="shared" ref="D174" si="55">SUM(D175:D176)</f>
        <v>0</v>
      </c>
      <c r="E174" s="40">
        <f>SUM(E175:E176)</f>
        <v>0</v>
      </c>
      <c r="F174" s="40">
        <f t="shared" ref="F174:K174" si="56">SUM(F175:F176)</f>
        <v>0</v>
      </c>
      <c r="G174" s="40">
        <f>SUM(G175:G176)</f>
        <v>0</v>
      </c>
      <c r="H174" s="40">
        <f t="shared" si="56"/>
        <v>0</v>
      </c>
      <c r="I174" s="40">
        <f t="shared" si="56"/>
        <v>0</v>
      </c>
      <c r="J174" s="40">
        <f t="shared" si="56"/>
        <v>0</v>
      </c>
      <c r="K174" s="40">
        <f t="shared" si="56"/>
        <v>0</v>
      </c>
      <c r="L174" s="3"/>
      <c r="M174" s="9"/>
    </row>
    <row r="175" spans="1:13" ht="15.75" x14ac:dyDescent="0.25">
      <c r="A175" s="102" t="s">
        <v>270</v>
      </c>
      <c r="B175" s="102"/>
      <c r="C175" s="18" t="s">
        <v>271</v>
      </c>
      <c r="D175" s="40"/>
      <c r="E175" s="40"/>
      <c r="F175" s="49"/>
      <c r="G175" s="40">
        <f>SUM(H175:K175)</f>
        <v>0</v>
      </c>
      <c r="H175" s="40">
        <v>0</v>
      </c>
      <c r="I175" s="40">
        <v>0</v>
      </c>
      <c r="J175" s="40">
        <v>0</v>
      </c>
      <c r="K175" s="40">
        <v>0</v>
      </c>
      <c r="L175" s="3"/>
      <c r="M175" s="9"/>
    </row>
    <row r="176" spans="1:13" ht="15.75" x14ac:dyDescent="0.25">
      <c r="A176" s="102" t="s">
        <v>272</v>
      </c>
      <c r="B176" s="102"/>
      <c r="C176" s="18" t="s">
        <v>273</v>
      </c>
      <c r="D176" s="40"/>
      <c r="E176" s="40"/>
      <c r="F176" s="49"/>
      <c r="G176" s="40">
        <f>SUM(H176:K176)</f>
        <v>0</v>
      </c>
      <c r="H176" s="40">
        <v>0</v>
      </c>
      <c r="I176" s="40">
        <v>0</v>
      </c>
      <c r="J176" s="40">
        <v>0</v>
      </c>
      <c r="K176" s="40">
        <v>0</v>
      </c>
      <c r="L176" s="3"/>
      <c r="M176" s="9"/>
    </row>
    <row r="177" spans="1:13" ht="15.75" x14ac:dyDescent="0.25">
      <c r="A177" s="102" t="s">
        <v>274</v>
      </c>
      <c r="B177" s="102"/>
      <c r="C177" s="91">
        <v>45</v>
      </c>
      <c r="D177" s="40"/>
      <c r="E177" s="40"/>
      <c r="F177" s="49"/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3"/>
      <c r="M177" s="9"/>
    </row>
    <row r="178" spans="1:13" ht="15.75" x14ac:dyDescent="0.25">
      <c r="A178" s="102" t="s">
        <v>275</v>
      </c>
      <c r="B178" s="102"/>
      <c r="C178" s="91">
        <v>46</v>
      </c>
      <c r="D178" s="37">
        <f>D166+D171+D177</f>
        <v>0</v>
      </c>
      <c r="E178" s="37">
        <f t="shared" ref="E178:K178" si="57">E166+E171+E177</f>
        <v>0</v>
      </c>
      <c r="F178" s="37">
        <f t="shared" si="57"/>
        <v>0</v>
      </c>
      <c r="G178" s="37">
        <f t="shared" si="57"/>
        <v>0</v>
      </c>
      <c r="H178" s="37">
        <f t="shared" si="57"/>
        <v>0</v>
      </c>
      <c r="I178" s="37">
        <f>I166+I171+I177</f>
        <v>0</v>
      </c>
      <c r="J178" s="37">
        <f t="shared" si="57"/>
        <v>0</v>
      </c>
      <c r="K178" s="37">
        <f t="shared" si="57"/>
        <v>0</v>
      </c>
      <c r="L178" s="3"/>
      <c r="M178" s="9"/>
    </row>
    <row r="179" spans="1:13" ht="15.75" x14ac:dyDescent="0.25">
      <c r="A179" s="108" t="s">
        <v>276</v>
      </c>
      <c r="B179" s="109"/>
      <c r="C179" s="109"/>
      <c r="D179" s="109"/>
      <c r="E179" s="109"/>
      <c r="F179" s="109"/>
      <c r="G179" s="109"/>
      <c r="H179" s="109"/>
      <c r="I179" s="109"/>
      <c r="J179" s="109"/>
      <c r="K179" s="110"/>
      <c r="L179" s="3"/>
      <c r="M179" s="9"/>
    </row>
    <row r="180" spans="1:13" ht="15.75" x14ac:dyDescent="0.25">
      <c r="A180" s="102" t="s">
        <v>277</v>
      </c>
      <c r="B180" s="102"/>
      <c r="C180" s="18">
        <v>47</v>
      </c>
      <c r="D180" s="30">
        <f>D181+D182</f>
        <v>0</v>
      </c>
      <c r="E180" s="30">
        <f t="shared" ref="E180:F180" si="58">E181+E182</f>
        <v>9564.18</v>
      </c>
      <c r="F180" s="40">
        <f t="shared" si="58"/>
        <v>6978</v>
      </c>
      <c r="G180" s="40">
        <f>G181+G182</f>
        <v>12203.981</v>
      </c>
      <c r="H180" s="40">
        <f t="shared" ref="H180:K180" si="59">H181+H182</f>
        <v>3019.6</v>
      </c>
      <c r="I180" s="40">
        <f t="shared" si="59"/>
        <v>3019.6</v>
      </c>
      <c r="J180" s="40">
        <f t="shared" si="59"/>
        <v>3060.11</v>
      </c>
      <c r="K180" s="40">
        <f t="shared" si="59"/>
        <v>3104.6710000000003</v>
      </c>
      <c r="L180" s="27"/>
      <c r="M180" s="9"/>
    </row>
    <row r="181" spans="1:13" ht="15.75" x14ac:dyDescent="0.25">
      <c r="A181" s="112" t="s">
        <v>278</v>
      </c>
      <c r="B181" s="112"/>
      <c r="C181" s="23" t="s">
        <v>279</v>
      </c>
      <c r="D181" s="53">
        <f>D36</f>
        <v>0</v>
      </c>
      <c r="E181" s="53">
        <f>E36</f>
        <v>2108.2399999999998</v>
      </c>
      <c r="F181" s="69">
        <f>F36</f>
        <v>240</v>
      </c>
      <c r="G181" s="69">
        <f>SUM(H181:K181)</f>
        <v>1745.9810000000002</v>
      </c>
      <c r="H181" s="69">
        <f>H36</f>
        <v>405.1</v>
      </c>
      <c r="I181" s="69">
        <f>I36</f>
        <v>405.1</v>
      </c>
      <c r="J181" s="69">
        <f>J36</f>
        <v>445.61000000000007</v>
      </c>
      <c r="K181" s="69">
        <f>K36</f>
        <v>490.17100000000011</v>
      </c>
      <c r="L181" s="27"/>
      <c r="M181" s="9"/>
    </row>
    <row r="182" spans="1:13" ht="15.75" x14ac:dyDescent="0.25">
      <c r="A182" s="112" t="s">
        <v>280</v>
      </c>
      <c r="B182" s="112"/>
      <c r="C182" s="23" t="s">
        <v>281</v>
      </c>
      <c r="D182" s="53">
        <f>D68+D67+D38+D37</f>
        <v>0</v>
      </c>
      <c r="E182" s="53">
        <f>E68+E67+E38+E37</f>
        <v>7455.94</v>
      </c>
      <c r="F182" s="69">
        <f>F68+F67+F38+F37</f>
        <v>6738</v>
      </c>
      <c r="G182" s="69">
        <f t="shared" ref="G182:G186" si="60">SUM(H182:K182)</f>
        <v>10458</v>
      </c>
      <c r="H182" s="69">
        <f>H68+H67+H38+H37</f>
        <v>2614.5</v>
      </c>
      <c r="I182" s="69">
        <f>I68+I67+I38+I37</f>
        <v>2614.5</v>
      </c>
      <c r="J182" s="69">
        <f>J68+J67+J38+J37</f>
        <v>2614.5</v>
      </c>
      <c r="K182" s="69">
        <f>K68+K67+K38+K37</f>
        <v>2614.5</v>
      </c>
      <c r="L182" s="27"/>
      <c r="M182" s="9"/>
    </row>
    <row r="183" spans="1:13" ht="15.75" x14ac:dyDescent="0.25">
      <c r="A183" s="102" t="s">
        <v>282</v>
      </c>
      <c r="B183" s="102"/>
      <c r="C183" s="18">
        <v>48</v>
      </c>
      <c r="D183" s="30">
        <f t="shared" ref="D183:F184" si="61">D80+D55+D40</f>
        <v>0</v>
      </c>
      <c r="E183" s="30">
        <f t="shared" si="61"/>
        <v>7595.9000000000005</v>
      </c>
      <c r="F183" s="40">
        <f t="shared" si="61"/>
        <v>5963.6</v>
      </c>
      <c r="G183" s="69">
        <f t="shared" si="60"/>
        <v>7357.9</v>
      </c>
      <c r="H183" s="40">
        <f t="shared" ref="H183:K184" si="62">H80+H55+H40</f>
        <v>1806.6</v>
      </c>
      <c r="I183" s="40">
        <f t="shared" si="62"/>
        <v>1854.9</v>
      </c>
      <c r="J183" s="40">
        <f t="shared" si="62"/>
        <v>1855.5</v>
      </c>
      <c r="K183" s="40">
        <f t="shared" si="62"/>
        <v>1840.9</v>
      </c>
      <c r="L183" s="27"/>
      <c r="M183" s="9"/>
    </row>
    <row r="184" spans="1:13" ht="15.75" x14ac:dyDescent="0.25">
      <c r="A184" s="102" t="s">
        <v>283</v>
      </c>
      <c r="B184" s="102"/>
      <c r="C184" s="18">
        <v>49</v>
      </c>
      <c r="D184" s="30">
        <f t="shared" si="61"/>
        <v>0</v>
      </c>
      <c r="E184" s="30">
        <f t="shared" si="61"/>
        <v>1671.1</v>
      </c>
      <c r="F184" s="40">
        <f t="shared" si="61"/>
        <v>1312</v>
      </c>
      <c r="G184" s="69">
        <f t="shared" si="60"/>
        <v>1618.7380000000001</v>
      </c>
      <c r="H184" s="40">
        <f t="shared" si="62"/>
        <v>397.452</v>
      </c>
      <c r="I184" s="40">
        <f t="shared" si="62"/>
        <v>408.07800000000003</v>
      </c>
      <c r="J184" s="40">
        <f t="shared" si="62"/>
        <v>408.21</v>
      </c>
      <c r="K184" s="40">
        <f t="shared" si="62"/>
        <v>404.99799999999999</v>
      </c>
      <c r="L184" s="27"/>
      <c r="M184" s="9"/>
    </row>
    <row r="185" spans="1:13" ht="15.75" x14ac:dyDescent="0.25">
      <c r="A185" s="102" t="s">
        <v>284</v>
      </c>
      <c r="B185" s="102"/>
      <c r="C185" s="18">
        <v>50</v>
      </c>
      <c r="D185" s="30">
        <f>D82+D57+D43</f>
        <v>0</v>
      </c>
      <c r="E185" s="30">
        <f>E82+E57+E43</f>
        <v>1412</v>
      </c>
      <c r="F185" s="40">
        <f>F82+F57+F43</f>
        <v>1884.4</v>
      </c>
      <c r="G185" s="69">
        <f t="shared" si="60"/>
        <v>85</v>
      </c>
      <c r="H185" s="40">
        <f>H82+H57+H43</f>
        <v>21.3</v>
      </c>
      <c r="I185" s="40">
        <f>I82+I57+I43</f>
        <v>21.3</v>
      </c>
      <c r="J185" s="40">
        <f>J82+J57+J43</f>
        <v>21.2</v>
      </c>
      <c r="K185" s="40">
        <f>K82+K57+K43</f>
        <v>21.2</v>
      </c>
      <c r="L185" s="27"/>
      <c r="M185" s="9"/>
    </row>
    <row r="186" spans="1:13" ht="15.75" x14ac:dyDescent="0.25">
      <c r="A186" s="102" t="s">
        <v>285</v>
      </c>
      <c r="B186" s="102"/>
      <c r="C186" s="18">
        <v>51</v>
      </c>
      <c r="D186" s="30">
        <f>D35+D46+D77-D180-D183-D184-D185</f>
        <v>0</v>
      </c>
      <c r="E186" s="30">
        <f>E35+E46+E77-E180-E183-E184-E185</f>
        <v>2336.2999999999952</v>
      </c>
      <c r="F186" s="40">
        <f>F35+F46+F77-F180-F183-F184-F185</f>
        <v>3838.7999999999988</v>
      </c>
      <c r="G186" s="69">
        <f t="shared" si="60"/>
        <v>3874.181849999999</v>
      </c>
      <c r="H186" s="40">
        <f>H35+H46+H77-H180-H183-H184-H185</f>
        <v>1060.3900000000008</v>
      </c>
      <c r="I186" s="40">
        <f>I35+I46+I77-I180-I183-I184-I185</f>
        <v>922.73000000000025</v>
      </c>
      <c r="J186" s="40">
        <f>J35+J46+J77-J180-J183-J184-J185</f>
        <v>921.52699999999936</v>
      </c>
      <c r="K186" s="40">
        <f>K35+K46+K77-K180-K183-K184-K185</f>
        <v>969.53484999999887</v>
      </c>
      <c r="L186" s="27"/>
      <c r="M186" s="9"/>
    </row>
    <row r="187" spans="1:13" ht="15.75" x14ac:dyDescent="0.25">
      <c r="A187" s="104" t="s">
        <v>286</v>
      </c>
      <c r="B187" s="104"/>
      <c r="C187" s="91">
        <v>52</v>
      </c>
      <c r="D187" s="37">
        <f>SUM(D183:D186)+D180</f>
        <v>0</v>
      </c>
      <c r="E187" s="37">
        <f t="shared" ref="E187:F187" si="63">SUM(E183:E186)+E180</f>
        <v>22579.479999999996</v>
      </c>
      <c r="F187" s="90">
        <f t="shared" si="63"/>
        <v>19976.8</v>
      </c>
      <c r="G187" s="90">
        <f>SUM(G183:G186)+G180</f>
        <v>25139.80085</v>
      </c>
      <c r="H187" s="90">
        <f t="shared" ref="H187:K187" si="64">SUM(H183:H186)+H180</f>
        <v>6305.3420000000006</v>
      </c>
      <c r="I187" s="90">
        <f t="shared" si="64"/>
        <v>6226.6080000000002</v>
      </c>
      <c r="J187" s="90">
        <f t="shared" si="64"/>
        <v>6266.5469999999987</v>
      </c>
      <c r="K187" s="90">
        <f t="shared" si="64"/>
        <v>6341.3038499999993</v>
      </c>
      <c r="L187" s="27"/>
      <c r="M187" s="9"/>
    </row>
    <row r="188" spans="1:13" ht="15.75" x14ac:dyDescent="0.25">
      <c r="A188" s="108" t="s">
        <v>287</v>
      </c>
      <c r="B188" s="109"/>
      <c r="C188" s="109"/>
      <c r="D188" s="109"/>
      <c r="E188" s="109"/>
      <c r="F188" s="109"/>
      <c r="G188" s="109"/>
      <c r="H188" s="109"/>
      <c r="I188" s="109"/>
      <c r="J188" s="109"/>
      <c r="K188" s="110"/>
      <c r="L188" s="27"/>
      <c r="M188" s="9"/>
    </row>
    <row r="189" spans="1:13" ht="15.75" x14ac:dyDescent="0.25">
      <c r="A189" s="104" t="s">
        <v>288</v>
      </c>
      <c r="B189" s="104"/>
      <c r="C189" s="91">
        <v>53</v>
      </c>
      <c r="D189" s="37">
        <f>SUM(D190:D196)</f>
        <v>0</v>
      </c>
      <c r="E189" s="37">
        <f t="shared" ref="E189:K189" si="65">SUM(E190:E196)</f>
        <v>0</v>
      </c>
      <c r="F189" s="90">
        <f t="shared" si="65"/>
        <v>0</v>
      </c>
      <c r="G189" s="90">
        <f t="shared" si="65"/>
        <v>0</v>
      </c>
      <c r="H189" s="90">
        <f t="shared" si="65"/>
        <v>0</v>
      </c>
      <c r="I189" s="90">
        <f t="shared" si="65"/>
        <v>0</v>
      </c>
      <c r="J189" s="90">
        <f t="shared" si="65"/>
        <v>0</v>
      </c>
      <c r="K189" s="90">
        <f t="shared" si="65"/>
        <v>0</v>
      </c>
      <c r="L189" s="27"/>
      <c r="M189" s="9"/>
    </row>
    <row r="190" spans="1:13" ht="15.75" x14ac:dyDescent="0.25">
      <c r="A190" s="102" t="s">
        <v>289</v>
      </c>
      <c r="B190" s="102"/>
      <c r="C190" s="18" t="s">
        <v>290</v>
      </c>
      <c r="D190" s="30">
        <v>0</v>
      </c>
      <c r="E190" s="30">
        <v>0</v>
      </c>
      <c r="F190" s="40"/>
      <c r="G190" s="40">
        <f>SUM(H190:K190)</f>
        <v>0</v>
      </c>
      <c r="H190" s="40">
        <v>0</v>
      </c>
      <c r="I190" s="40">
        <v>0</v>
      </c>
      <c r="J190" s="40">
        <v>0</v>
      </c>
      <c r="K190" s="41">
        <v>0</v>
      </c>
      <c r="L190" s="27"/>
      <c r="M190" s="9"/>
    </row>
    <row r="191" spans="1:13" ht="15.75" x14ac:dyDescent="0.25">
      <c r="A191" s="102" t="s">
        <v>291</v>
      </c>
      <c r="B191" s="102"/>
      <c r="C191" s="18" t="s">
        <v>292</v>
      </c>
      <c r="D191" s="30">
        <v>0</v>
      </c>
      <c r="E191" s="30">
        <v>0</v>
      </c>
      <c r="F191" s="40">
        <v>0</v>
      </c>
      <c r="G191" s="40">
        <f t="shared" ref="G191:G201" si="66">SUM(H191:K191)</f>
        <v>0</v>
      </c>
      <c r="H191" s="40">
        <v>0</v>
      </c>
      <c r="I191" s="40">
        <v>0</v>
      </c>
      <c r="J191" s="40">
        <v>0</v>
      </c>
      <c r="K191" s="41">
        <v>0</v>
      </c>
      <c r="L191" s="27"/>
      <c r="M191" s="9"/>
    </row>
    <row r="192" spans="1:13" ht="15.75" x14ac:dyDescent="0.25">
      <c r="A192" s="102" t="s">
        <v>293</v>
      </c>
      <c r="B192" s="102"/>
      <c r="C192" s="18" t="s">
        <v>294</v>
      </c>
      <c r="D192" s="30">
        <v>0</v>
      </c>
      <c r="E192" s="30">
        <v>0</v>
      </c>
      <c r="F192" s="40">
        <v>0</v>
      </c>
      <c r="G192" s="40">
        <f t="shared" si="66"/>
        <v>0</v>
      </c>
      <c r="H192" s="40">
        <v>0</v>
      </c>
      <c r="I192" s="40">
        <v>0</v>
      </c>
      <c r="J192" s="40">
        <v>0</v>
      </c>
      <c r="K192" s="41">
        <v>0</v>
      </c>
      <c r="L192" s="27"/>
      <c r="M192" s="9"/>
    </row>
    <row r="193" spans="1:13" ht="15.75" x14ac:dyDescent="0.25">
      <c r="A193" s="102" t="s">
        <v>295</v>
      </c>
      <c r="B193" s="102"/>
      <c r="C193" s="18" t="s">
        <v>296</v>
      </c>
      <c r="D193" s="30">
        <v>0</v>
      </c>
      <c r="E193" s="30">
        <v>0</v>
      </c>
      <c r="F193" s="40">
        <v>0</v>
      </c>
      <c r="G193" s="40">
        <f t="shared" si="66"/>
        <v>0</v>
      </c>
      <c r="H193" s="40">
        <v>0</v>
      </c>
      <c r="I193" s="40">
        <v>0</v>
      </c>
      <c r="J193" s="40">
        <v>0</v>
      </c>
      <c r="K193" s="41">
        <v>0</v>
      </c>
      <c r="L193" s="27"/>
      <c r="M193" s="9"/>
    </row>
    <row r="194" spans="1:13" ht="15.75" x14ac:dyDescent="0.25">
      <c r="A194" s="102" t="s">
        <v>297</v>
      </c>
      <c r="B194" s="102"/>
      <c r="C194" s="18" t="s">
        <v>298</v>
      </c>
      <c r="D194" s="30">
        <v>0</v>
      </c>
      <c r="E194" s="30">
        <v>0</v>
      </c>
      <c r="F194" s="40">
        <v>0</v>
      </c>
      <c r="G194" s="40">
        <f t="shared" si="66"/>
        <v>0</v>
      </c>
      <c r="H194" s="40">
        <v>0</v>
      </c>
      <c r="I194" s="40">
        <v>0</v>
      </c>
      <c r="J194" s="40">
        <v>0</v>
      </c>
      <c r="K194" s="41">
        <v>0</v>
      </c>
      <c r="L194" s="27"/>
      <c r="M194" s="9"/>
    </row>
    <row r="195" spans="1:13" ht="15.75" x14ac:dyDescent="0.25">
      <c r="A195" s="102" t="s">
        <v>299</v>
      </c>
      <c r="B195" s="102"/>
      <c r="C195" s="18" t="s">
        <v>300</v>
      </c>
      <c r="D195" s="30">
        <v>0</v>
      </c>
      <c r="E195" s="30">
        <v>0</v>
      </c>
      <c r="F195" s="40">
        <v>0</v>
      </c>
      <c r="G195" s="40">
        <f t="shared" si="66"/>
        <v>0</v>
      </c>
      <c r="H195" s="40">
        <v>0</v>
      </c>
      <c r="I195" s="40">
        <v>0</v>
      </c>
      <c r="J195" s="40">
        <v>0</v>
      </c>
      <c r="K195" s="41">
        <v>0</v>
      </c>
      <c r="L195" s="27"/>
      <c r="M195" s="9"/>
    </row>
    <row r="196" spans="1:13" ht="15.75" x14ac:dyDescent="0.25">
      <c r="A196" s="102" t="s">
        <v>301</v>
      </c>
      <c r="B196" s="102"/>
      <c r="C196" s="18" t="s">
        <v>302</v>
      </c>
      <c r="D196" s="30">
        <v>0</v>
      </c>
      <c r="E196" s="30">
        <v>0</v>
      </c>
      <c r="F196" s="40">
        <v>0</v>
      </c>
      <c r="G196" s="40">
        <f t="shared" si="66"/>
        <v>0</v>
      </c>
      <c r="H196" s="40">
        <v>0</v>
      </c>
      <c r="I196" s="40">
        <v>0</v>
      </c>
      <c r="J196" s="40">
        <v>0</v>
      </c>
      <c r="K196" s="41">
        <v>0</v>
      </c>
      <c r="L196" s="27"/>
      <c r="M196" s="9"/>
    </row>
    <row r="197" spans="1:13" ht="15.75" x14ac:dyDescent="0.25">
      <c r="A197" s="104" t="s">
        <v>303</v>
      </c>
      <c r="B197" s="104"/>
      <c r="C197" s="91">
        <v>54</v>
      </c>
      <c r="D197" s="39">
        <v>0</v>
      </c>
      <c r="E197" s="37">
        <f t="shared" ref="E197:K201" si="67">SUM(E198:E201)</f>
        <v>0</v>
      </c>
      <c r="F197" s="90">
        <f t="shared" si="67"/>
        <v>0</v>
      </c>
      <c r="G197" s="37">
        <f t="shared" si="67"/>
        <v>0</v>
      </c>
      <c r="H197" s="37">
        <f t="shared" si="67"/>
        <v>0</v>
      </c>
      <c r="I197" s="37">
        <f t="shared" si="67"/>
        <v>0</v>
      </c>
      <c r="J197" s="37">
        <f t="shared" si="67"/>
        <v>0</v>
      </c>
      <c r="K197" s="37">
        <f t="shared" si="67"/>
        <v>0</v>
      </c>
      <c r="L197" s="27"/>
      <c r="M197" s="9"/>
    </row>
    <row r="198" spans="1:13" ht="15.75" x14ac:dyDescent="0.25">
      <c r="A198" s="102" t="s">
        <v>304</v>
      </c>
      <c r="B198" s="102"/>
      <c r="C198" s="18" t="s">
        <v>305</v>
      </c>
      <c r="D198" s="39">
        <v>0</v>
      </c>
      <c r="E198" s="37">
        <f t="shared" si="67"/>
        <v>0</v>
      </c>
      <c r="F198" s="90">
        <f t="shared" si="67"/>
        <v>0</v>
      </c>
      <c r="G198" s="40">
        <f t="shared" si="66"/>
        <v>0</v>
      </c>
      <c r="H198" s="90">
        <v>0</v>
      </c>
      <c r="I198" s="90">
        <v>0</v>
      </c>
      <c r="J198" s="90">
        <v>0</v>
      </c>
      <c r="K198" s="90">
        <v>0</v>
      </c>
      <c r="L198" s="27"/>
      <c r="M198" s="9"/>
    </row>
    <row r="199" spans="1:13" ht="15.75" x14ac:dyDescent="0.25">
      <c r="A199" s="102" t="s">
        <v>306</v>
      </c>
      <c r="B199" s="102"/>
      <c r="C199" s="18" t="s">
        <v>307</v>
      </c>
      <c r="D199" s="39">
        <v>0</v>
      </c>
      <c r="E199" s="37">
        <f t="shared" si="67"/>
        <v>0</v>
      </c>
      <c r="F199" s="90">
        <f t="shared" si="67"/>
        <v>0</v>
      </c>
      <c r="G199" s="40">
        <f t="shared" si="66"/>
        <v>0</v>
      </c>
      <c r="H199" s="90">
        <f t="shared" si="67"/>
        <v>0</v>
      </c>
      <c r="I199" s="90">
        <f t="shared" si="67"/>
        <v>0</v>
      </c>
      <c r="J199" s="90">
        <f t="shared" si="67"/>
        <v>0</v>
      </c>
      <c r="K199" s="90">
        <f t="shared" si="67"/>
        <v>0</v>
      </c>
      <c r="L199" s="27"/>
      <c r="M199" s="9"/>
    </row>
    <row r="200" spans="1:13" ht="15.75" x14ac:dyDescent="0.25">
      <c r="A200" s="102" t="s">
        <v>308</v>
      </c>
      <c r="B200" s="102"/>
      <c r="C200" s="18" t="s">
        <v>309</v>
      </c>
      <c r="D200" s="39">
        <v>0</v>
      </c>
      <c r="E200" s="37">
        <f t="shared" si="67"/>
        <v>0</v>
      </c>
      <c r="F200" s="90">
        <f t="shared" si="67"/>
        <v>0</v>
      </c>
      <c r="G200" s="40">
        <f t="shared" si="66"/>
        <v>0</v>
      </c>
      <c r="H200" s="90">
        <f t="shared" si="67"/>
        <v>0</v>
      </c>
      <c r="I200" s="90">
        <f t="shared" si="67"/>
        <v>0</v>
      </c>
      <c r="J200" s="90">
        <f t="shared" si="67"/>
        <v>0</v>
      </c>
      <c r="K200" s="90">
        <f t="shared" si="67"/>
        <v>0</v>
      </c>
      <c r="L200" s="27"/>
      <c r="M200" s="9"/>
    </row>
    <row r="201" spans="1:13" ht="15.75" x14ac:dyDescent="0.25">
      <c r="A201" s="102" t="s">
        <v>310</v>
      </c>
      <c r="B201" s="102"/>
      <c r="C201" s="18" t="s">
        <v>311</v>
      </c>
      <c r="D201" s="39">
        <v>0</v>
      </c>
      <c r="E201" s="37">
        <f t="shared" si="67"/>
        <v>0</v>
      </c>
      <c r="F201" s="90">
        <f t="shared" si="67"/>
        <v>0</v>
      </c>
      <c r="G201" s="40">
        <f t="shared" si="66"/>
        <v>0</v>
      </c>
      <c r="H201" s="90">
        <f t="shared" si="67"/>
        <v>0</v>
      </c>
      <c r="I201" s="90">
        <f t="shared" si="67"/>
        <v>0</v>
      </c>
      <c r="J201" s="90">
        <f t="shared" si="67"/>
        <v>0</v>
      </c>
      <c r="K201" s="90">
        <f t="shared" si="67"/>
        <v>0</v>
      </c>
      <c r="L201" s="27"/>
      <c r="M201" s="9"/>
    </row>
    <row r="202" spans="1:13" ht="15.75" x14ac:dyDescent="0.25">
      <c r="A202" s="108" t="s">
        <v>312</v>
      </c>
      <c r="B202" s="109"/>
      <c r="C202" s="109"/>
      <c r="D202" s="109"/>
      <c r="E202" s="109"/>
      <c r="F202" s="109"/>
      <c r="G202" s="109"/>
      <c r="H202" s="109"/>
      <c r="I202" s="109"/>
      <c r="J202" s="109"/>
      <c r="K202" s="110"/>
      <c r="L202" s="27"/>
      <c r="M202" s="9"/>
    </row>
    <row r="203" spans="1:13" ht="15.75" x14ac:dyDescent="0.25">
      <c r="A203" s="104" t="s">
        <v>313</v>
      </c>
      <c r="B203" s="104"/>
      <c r="C203" s="91">
        <v>55</v>
      </c>
      <c r="D203" s="37">
        <f t="shared" ref="D203:H203" si="68">D204</f>
        <v>0</v>
      </c>
      <c r="E203" s="90">
        <f t="shared" si="68"/>
        <v>0</v>
      </c>
      <c r="F203" s="90">
        <f t="shared" si="68"/>
        <v>0</v>
      </c>
      <c r="G203" s="40">
        <f t="shared" ref="G203:G204" si="69">SUM(H203:K203)</f>
        <v>0</v>
      </c>
      <c r="H203" s="90">
        <f t="shared" si="68"/>
        <v>0</v>
      </c>
      <c r="I203" s="90">
        <f>I204</f>
        <v>0</v>
      </c>
      <c r="J203" s="90">
        <f t="shared" ref="J203:K203" si="70">J204</f>
        <v>0</v>
      </c>
      <c r="K203" s="90">
        <f t="shared" si="70"/>
        <v>0</v>
      </c>
      <c r="L203" s="27"/>
      <c r="M203" s="9"/>
    </row>
    <row r="204" spans="1:13" ht="15.75" x14ac:dyDescent="0.25">
      <c r="A204" s="104" t="s">
        <v>314</v>
      </c>
      <c r="B204" s="104"/>
      <c r="C204" s="91">
        <v>56</v>
      </c>
      <c r="D204" s="37">
        <f t="shared" ref="D204:E216" si="71">D205-D206+D208-D209</f>
        <v>0</v>
      </c>
      <c r="E204" s="90">
        <f t="shared" si="71"/>
        <v>0</v>
      </c>
      <c r="F204" s="90">
        <v>0</v>
      </c>
      <c r="G204" s="40">
        <f t="shared" si="69"/>
        <v>0</v>
      </c>
      <c r="H204" s="90">
        <f t="shared" ref="H204:K216" si="72">H205-H206+H208-H209</f>
        <v>0</v>
      </c>
      <c r="I204" s="90">
        <f t="shared" si="72"/>
        <v>0</v>
      </c>
      <c r="J204" s="90">
        <f t="shared" si="72"/>
        <v>0</v>
      </c>
      <c r="K204" s="90">
        <f t="shared" si="72"/>
        <v>0</v>
      </c>
      <c r="L204" s="27"/>
      <c r="M204" s="9"/>
    </row>
    <row r="205" spans="1:13" ht="15.75" x14ac:dyDescent="0.25">
      <c r="A205" s="102" t="s">
        <v>315</v>
      </c>
      <c r="B205" s="102"/>
      <c r="C205" s="18" t="s">
        <v>316</v>
      </c>
      <c r="D205" s="37">
        <f t="shared" si="71"/>
        <v>0</v>
      </c>
      <c r="E205" s="90">
        <f t="shared" si="71"/>
        <v>0</v>
      </c>
      <c r="F205" s="90">
        <v>0</v>
      </c>
      <c r="G205" s="40">
        <f>SUM(H205:K205)</f>
        <v>0</v>
      </c>
      <c r="H205" s="90">
        <f t="shared" si="72"/>
        <v>0</v>
      </c>
      <c r="I205" s="90">
        <f t="shared" si="72"/>
        <v>0</v>
      </c>
      <c r="J205" s="90">
        <f t="shared" si="72"/>
        <v>0</v>
      </c>
      <c r="K205" s="90">
        <f t="shared" si="72"/>
        <v>0</v>
      </c>
      <c r="L205" s="27"/>
      <c r="M205" s="9"/>
    </row>
    <row r="206" spans="1:13" ht="15.75" x14ac:dyDescent="0.25">
      <c r="A206" s="102" t="s">
        <v>317</v>
      </c>
      <c r="B206" s="102"/>
      <c r="C206" s="18" t="s">
        <v>318</v>
      </c>
      <c r="D206" s="37">
        <f t="shared" si="71"/>
        <v>0</v>
      </c>
      <c r="E206" s="90">
        <f t="shared" si="71"/>
        <v>0</v>
      </c>
      <c r="F206" s="90">
        <v>0</v>
      </c>
      <c r="G206" s="40">
        <f t="shared" ref="G206:G216" si="73">SUM(H206:K206)</f>
        <v>0</v>
      </c>
      <c r="H206" s="90">
        <f t="shared" si="72"/>
        <v>0</v>
      </c>
      <c r="I206" s="90">
        <f t="shared" si="72"/>
        <v>0</v>
      </c>
      <c r="J206" s="90">
        <f t="shared" si="72"/>
        <v>0</v>
      </c>
      <c r="K206" s="90">
        <f t="shared" si="72"/>
        <v>0</v>
      </c>
      <c r="L206" s="27"/>
      <c r="M206" s="9"/>
    </row>
    <row r="207" spans="1:13" ht="15.75" x14ac:dyDescent="0.25">
      <c r="A207" s="102" t="s">
        <v>319</v>
      </c>
      <c r="B207" s="102"/>
      <c r="C207" s="18" t="s">
        <v>320</v>
      </c>
      <c r="D207" s="37">
        <f t="shared" si="71"/>
        <v>0</v>
      </c>
      <c r="E207" s="90">
        <f t="shared" si="71"/>
        <v>0</v>
      </c>
      <c r="F207" s="90">
        <v>0</v>
      </c>
      <c r="G207" s="40">
        <f t="shared" si="73"/>
        <v>0</v>
      </c>
      <c r="H207" s="90">
        <f t="shared" si="72"/>
        <v>0</v>
      </c>
      <c r="I207" s="90">
        <f t="shared" si="72"/>
        <v>0</v>
      </c>
      <c r="J207" s="90">
        <f t="shared" si="72"/>
        <v>0</v>
      </c>
      <c r="K207" s="90">
        <f t="shared" si="72"/>
        <v>0</v>
      </c>
      <c r="L207" s="27"/>
      <c r="M207" s="9"/>
    </row>
    <row r="208" spans="1:13" ht="15.75" x14ac:dyDescent="0.25">
      <c r="A208" s="102" t="s">
        <v>321</v>
      </c>
      <c r="B208" s="102"/>
      <c r="C208" s="18" t="s">
        <v>322</v>
      </c>
      <c r="D208" s="37">
        <f t="shared" si="71"/>
        <v>0</v>
      </c>
      <c r="E208" s="90">
        <f t="shared" si="71"/>
        <v>0</v>
      </c>
      <c r="F208" s="90">
        <v>0</v>
      </c>
      <c r="G208" s="40">
        <f t="shared" si="73"/>
        <v>0</v>
      </c>
      <c r="H208" s="90">
        <f t="shared" si="72"/>
        <v>0</v>
      </c>
      <c r="I208" s="90">
        <f t="shared" si="72"/>
        <v>0</v>
      </c>
      <c r="J208" s="90">
        <f t="shared" si="72"/>
        <v>0</v>
      </c>
      <c r="K208" s="90">
        <f t="shared" si="72"/>
        <v>0</v>
      </c>
      <c r="L208" s="27"/>
      <c r="M208" s="9"/>
    </row>
    <row r="209" spans="1:13" ht="15.75" x14ac:dyDescent="0.25">
      <c r="A209" s="102" t="s">
        <v>323</v>
      </c>
      <c r="B209" s="102"/>
      <c r="C209" s="18" t="s">
        <v>324</v>
      </c>
      <c r="D209" s="37">
        <f t="shared" si="71"/>
        <v>0</v>
      </c>
      <c r="E209" s="90">
        <f t="shared" si="71"/>
        <v>0</v>
      </c>
      <c r="F209" s="90">
        <v>0</v>
      </c>
      <c r="G209" s="40">
        <f t="shared" si="73"/>
        <v>0</v>
      </c>
      <c r="H209" s="90">
        <f t="shared" si="72"/>
        <v>0</v>
      </c>
      <c r="I209" s="90">
        <f t="shared" si="72"/>
        <v>0</v>
      </c>
      <c r="J209" s="90">
        <f t="shared" si="72"/>
        <v>0</v>
      </c>
      <c r="K209" s="90">
        <f t="shared" si="72"/>
        <v>0</v>
      </c>
      <c r="L209" s="27"/>
      <c r="M209" s="9"/>
    </row>
    <row r="210" spans="1:13" ht="15.75" x14ac:dyDescent="0.25">
      <c r="A210" s="102" t="s">
        <v>325</v>
      </c>
      <c r="B210" s="102"/>
      <c r="C210" s="18" t="s">
        <v>326</v>
      </c>
      <c r="D210" s="37">
        <f t="shared" si="71"/>
        <v>0</v>
      </c>
      <c r="E210" s="90">
        <f t="shared" si="71"/>
        <v>0</v>
      </c>
      <c r="F210" s="90">
        <v>0</v>
      </c>
      <c r="G210" s="40">
        <f t="shared" si="73"/>
        <v>0</v>
      </c>
      <c r="H210" s="90">
        <f t="shared" si="72"/>
        <v>0</v>
      </c>
      <c r="I210" s="90">
        <f t="shared" si="72"/>
        <v>0</v>
      </c>
      <c r="J210" s="90">
        <f t="shared" si="72"/>
        <v>0</v>
      </c>
      <c r="K210" s="90">
        <f t="shared" si="72"/>
        <v>0</v>
      </c>
      <c r="L210" s="27"/>
      <c r="M210" s="9"/>
    </row>
    <row r="211" spans="1:13" ht="15.75" x14ac:dyDescent="0.25">
      <c r="A211" s="104" t="s">
        <v>327</v>
      </c>
      <c r="B211" s="104"/>
      <c r="C211" s="18">
        <v>57</v>
      </c>
      <c r="D211" s="37">
        <f t="shared" si="71"/>
        <v>0</v>
      </c>
      <c r="E211" s="90">
        <f t="shared" si="71"/>
        <v>0</v>
      </c>
      <c r="F211" s="90">
        <v>0</v>
      </c>
      <c r="G211" s="40">
        <f t="shared" si="73"/>
        <v>0</v>
      </c>
      <c r="H211" s="90">
        <f t="shared" si="72"/>
        <v>0</v>
      </c>
      <c r="I211" s="90">
        <f t="shared" si="72"/>
        <v>0</v>
      </c>
      <c r="J211" s="90">
        <f t="shared" si="72"/>
        <v>0</v>
      </c>
      <c r="K211" s="90">
        <f t="shared" si="72"/>
        <v>0</v>
      </c>
      <c r="L211" s="27"/>
      <c r="M211" s="9"/>
    </row>
    <row r="212" spans="1:13" ht="15.75" x14ac:dyDescent="0.25">
      <c r="A212" s="102" t="s">
        <v>328</v>
      </c>
      <c r="B212" s="102"/>
      <c r="C212" s="18" t="s">
        <v>329</v>
      </c>
      <c r="D212" s="37">
        <f t="shared" si="71"/>
        <v>0</v>
      </c>
      <c r="E212" s="90">
        <f t="shared" si="71"/>
        <v>0</v>
      </c>
      <c r="F212" s="90">
        <v>0</v>
      </c>
      <c r="G212" s="40">
        <f t="shared" si="73"/>
        <v>0</v>
      </c>
      <c r="H212" s="90">
        <f t="shared" si="72"/>
        <v>0</v>
      </c>
      <c r="I212" s="90">
        <f t="shared" si="72"/>
        <v>0</v>
      </c>
      <c r="J212" s="90">
        <f t="shared" si="72"/>
        <v>0</v>
      </c>
      <c r="K212" s="90">
        <f t="shared" si="72"/>
        <v>0</v>
      </c>
      <c r="L212" s="27"/>
      <c r="M212" s="9"/>
    </row>
    <row r="213" spans="1:13" ht="15.75" x14ac:dyDescent="0.25">
      <c r="A213" s="104" t="s">
        <v>330</v>
      </c>
      <c r="B213" s="104"/>
      <c r="C213" s="91">
        <v>58</v>
      </c>
      <c r="D213" s="37">
        <f t="shared" si="71"/>
        <v>0</v>
      </c>
      <c r="E213" s="90">
        <f t="shared" si="71"/>
        <v>0</v>
      </c>
      <c r="F213" s="90">
        <v>0</v>
      </c>
      <c r="G213" s="40">
        <f t="shared" si="73"/>
        <v>0</v>
      </c>
      <c r="H213" s="90">
        <f t="shared" si="72"/>
        <v>0</v>
      </c>
      <c r="I213" s="90">
        <f t="shared" si="72"/>
        <v>0</v>
      </c>
      <c r="J213" s="90">
        <f t="shared" si="72"/>
        <v>0</v>
      </c>
      <c r="K213" s="90">
        <f t="shared" si="72"/>
        <v>0</v>
      </c>
      <c r="L213" s="27"/>
      <c r="M213" s="9"/>
    </row>
    <row r="214" spans="1:13" ht="15.75" x14ac:dyDescent="0.25">
      <c r="A214" s="104" t="s">
        <v>331</v>
      </c>
      <c r="B214" s="104"/>
      <c r="C214" s="91">
        <v>59</v>
      </c>
      <c r="D214" s="37">
        <f t="shared" si="71"/>
        <v>0</v>
      </c>
      <c r="E214" s="90">
        <f t="shared" si="71"/>
        <v>0</v>
      </c>
      <c r="F214" s="90">
        <v>0</v>
      </c>
      <c r="G214" s="40">
        <f t="shared" si="73"/>
        <v>0</v>
      </c>
      <c r="H214" s="90">
        <f t="shared" si="72"/>
        <v>0</v>
      </c>
      <c r="I214" s="90">
        <f t="shared" si="72"/>
        <v>0</v>
      </c>
      <c r="J214" s="90">
        <f t="shared" si="72"/>
        <v>0</v>
      </c>
      <c r="K214" s="90">
        <f t="shared" si="72"/>
        <v>0</v>
      </c>
      <c r="L214" s="27"/>
      <c r="M214" s="9"/>
    </row>
    <row r="215" spans="1:13" ht="15.75" x14ac:dyDescent="0.25">
      <c r="A215" s="104" t="s">
        <v>332</v>
      </c>
      <c r="B215" s="104"/>
      <c r="C215" s="91">
        <v>60</v>
      </c>
      <c r="D215" s="37">
        <f t="shared" si="71"/>
        <v>0</v>
      </c>
      <c r="E215" s="90">
        <f t="shared" si="71"/>
        <v>0</v>
      </c>
      <c r="F215" s="90">
        <v>0</v>
      </c>
      <c r="G215" s="40">
        <f t="shared" si="73"/>
        <v>0</v>
      </c>
      <c r="H215" s="90">
        <f t="shared" si="72"/>
        <v>0</v>
      </c>
      <c r="I215" s="90">
        <f t="shared" si="72"/>
        <v>0</v>
      </c>
      <c r="J215" s="90">
        <f t="shared" si="72"/>
        <v>0</v>
      </c>
      <c r="K215" s="90">
        <f t="shared" si="72"/>
        <v>0</v>
      </c>
      <c r="L215" s="27"/>
      <c r="M215" s="9"/>
    </row>
    <row r="216" spans="1:13" ht="15.75" x14ac:dyDescent="0.25">
      <c r="A216" s="104" t="s">
        <v>333</v>
      </c>
      <c r="B216" s="104"/>
      <c r="C216" s="91">
        <v>61</v>
      </c>
      <c r="D216" s="37">
        <f t="shared" si="71"/>
        <v>0</v>
      </c>
      <c r="E216" s="90">
        <f t="shared" si="71"/>
        <v>0</v>
      </c>
      <c r="F216" s="90">
        <v>0</v>
      </c>
      <c r="G216" s="40">
        <f t="shared" si="73"/>
        <v>0</v>
      </c>
      <c r="H216" s="90">
        <v>0</v>
      </c>
      <c r="I216" s="90">
        <f t="shared" si="72"/>
        <v>0</v>
      </c>
      <c r="J216" s="90">
        <f t="shared" si="72"/>
        <v>0</v>
      </c>
      <c r="K216" s="90">
        <f t="shared" si="72"/>
        <v>0</v>
      </c>
      <c r="L216" s="27"/>
      <c r="M216" s="9"/>
    </row>
    <row r="217" spans="1:13" ht="15.75" x14ac:dyDescent="0.25">
      <c r="A217" s="108" t="s">
        <v>334</v>
      </c>
      <c r="B217" s="109"/>
      <c r="C217" s="109"/>
      <c r="D217" s="109"/>
      <c r="E217" s="109"/>
      <c r="F217" s="109"/>
      <c r="G217" s="109"/>
      <c r="H217" s="109"/>
      <c r="I217" s="109"/>
      <c r="J217" s="109"/>
      <c r="K217" s="110"/>
      <c r="L217" s="27"/>
      <c r="M217" s="9"/>
    </row>
    <row r="218" spans="1:13" ht="15.75" x14ac:dyDescent="0.25">
      <c r="A218" s="104" t="s">
        <v>335</v>
      </c>
      <c r="B218" s="104"/>
      <c r="C218" s="91">
        <v>62</v>
      </c>
      <c r="D218" s="37">
        <f>SUM(D219:D221)</f>
        <v>0</v>
      </c>
      <c r="E218" s="37">
        <f>SUM(E219:E221)</f>
        <v>0</v>
      </c>
      <c r="F218" s="37">
        <f t="shared" ref="F218:K218" si="74">SUM(F219:F221)</f>
        <v>0</v>
      </c>
      <c r="G218" s="37">
        <f t="shared" si="74"/>
        <v>0</v>
      </c>
      <c r="H218" s="37">
        <f t="shared" si="74"/>
        <v>0</v>
      </c>
      <c r="I218" s="37">
        <f t="shared" si="74"/>
        <v>0</v>
      </c>
      <c r="J218" s="37">
        <f t="shared" si="74"/>
        <v>0</v>
      </c>
      <c r="K218" s="37">
        <f t="shared" si="74"/>
        <v>0</v>
      </c>
      <c r="L218" s="27"/>
      <c r="M218" s="9"/>
    </row>
    <row r="219" spans="1:13" ht="15.75" x14ac:dyDescent="0.25">
      <c r="A219" s="102" t="s">
        <v>336</v>
      </c>
      <c r="B219" s="102"/>
      <c r="C219" s="18" t="s">
        <v>337</v>
      </c>
      <c r="D219" s="30"/>
      <c r="E219" s="30"/>
      <c r="F219" s="49"/>
      <c r="G219" s="40">
        <f>SUM(H219:K219)</f>
        <v>0</v>
      </c>
      <c r="H219" s="40">
        <v>0</v>
      </c>
      <c r="I219" s="40">
        <v>0</v>
      </c>
      <c r="J219" s="40">
        <v>0</v>
      </c>
      <c r="K219" s="41">
        <v>0</v>
      </c>
      <c r="L219" s="27"/>
      <c r="M219" s="9"/>
    </row>
    <row r="220" spans="1:13" ht="15.75" x14ac:dyDescent="0.25">
      <c r="A220" s="102" t="s">
        <v>338</v>
      </c>
      <c r="B220" s="102"/>
      <c r="C220" s="18" t="s">
        <v>339</v>
      </c>
      <c r="D220" s="30"/>
      <c r="E220" s="30"/>
      <c r="F220" s="49"/>
      <c r="G220" s="40">
        <f t="shared" ref="G220:G221" si="75">SUM(H220:K220)</f>
        <v>0</v>
      </c>
      <c r="H220" s="40">
        <v>0</v>
      </c>
      <c r="I220" s="40">
        <v>0</v>
      </c>
      <c r="J220" s="40">
        <v>0</v>
      </c>
      <c r="K220" s="41">
        <v>0</v>
      </c>
      <c r="L220" s="27"/>
      <c r="M220" s="9"/>
    </row>
    <row r="221" spans="1:13" ht="15.75" x14ac:dyDescent="0.25">
      <c r="A221" s="102" t="s">
        <v>340</v>
      </c>
      <c r="B221" s="102"/>
      <c r="C221" s="18" t="s">
        <v>341</v>
      </c>
      <c r="D221" s="30"/>
      <c r="E221" s="30"/>
      <c r="F221" s="49"/>
      <c r="G221" s="40">
        <f t="shared" si="75"/>
        <v>0</v>
      </c>
      <c r="H221" s="40">
        <v>0</v>
      </c>
      <c r="I221" s="40">
        <v>0</v>
      </c>
      <c r="J221" s="40">
        <v>0</v>
      </c>
      <c r="K221" s="41">
        <v>0</v>
      </c>
      <c r="L221" s="27"/>
      <c r="M221" s="9"/>
    </row>
    <row r="222" spans="1:13" ht="15.75" x14ac:dyDescent="0.25">
      <c r="A222" s="104" t="s">
        <v>342</v>
      </c>
      <c r="B222" s="104"/>
      <c r="C222" s="91">
        <v>63</v>
      </c>
      <c r="D222" s="37">
        <f>D223+D226+D229</f>
        <v>0</v>
      </c>
      <c r="E222" s="37">
        <f t="shared" ref="E222:K222" si="76">E223+E226+E229</f>
        <v>0</v>
      </c>
      <c r="F222" s="37">
        <f t="shared" si="76"/>
        <v>0</v>
      </c>
      <c r="G222" s="37">
        <f t="shared" si="76"/>
        <v>0</v>
      </c>
      <c r="H222" s="37">
        <f t="shared" si="76"/>
        <v>0</v>
      </c>
      <c r="I222" s="37">
        <f t="shared" si="76"/>
        <v>0</v>
      </c>
      <c r="J222" s="37">
        <f t="shared" si="76"/>
        <v>0</v>
      </c>
      <c r="K222" s="37">
        <f t="shared" si="76"/>
        <v>0</v>
      </c>
      <c r="L222" s="27"/>
      <c r="M222" s="9"/>
    </row>
    <row r="223" spans="1:13" ht="15.75" x14ac:dyDescent="0.25">
      <c r="A223" s="111" t="s">
        <v>343</v>
      </c>
      <c r="B223" s="111"/>
      <c r="C223" s="22" t="s">
        <v>344</v>
      </c>
      <c r="D223" s="47">
        <f>SUM(D224:D225)</f>
        <v>0</v>
      </c>
      <c r="E223" s="47">
        <f t="shared" ref="E223:K223" si="77">SUM(E224:E225)</f>
        <v>0</v>
      </c>
      <c r="F223" s="47">
        <f t="shared" si="77"/>
        <v>0</v>
      </c>
      <c r="G223" s="47">
        <f t="shared" si="77"/>
        <v>0</v>
      </c>
      <c r="H223" s="47">
        <f t="shared" si="77"/>
        <v>0</v>
      </c>
      <c r="I223" s="47">
        <f t="shared" si="77"/>
        <v>0</v>
      </c>
      <c r="J223" s="47">
        <f t="shared" si="77"/>
        <v>0</v>
      </c>
      <c r="K223" s="47">
        <f t="shared" si="77"/>
        <v>0</v>
      </c>
      <c r="L223" s="27"/>
      <c r="M223" s="9"/>
    </row>
    <row r="224" spans="1:13" ht="15.75" x14ac:dyDescent="0.25">
      <c r="A224" s="102" t="s">
        <v>270</v>
      </c>
      <c r="B224" s="102"/>
      <c r="C224" s="18" t="s">
        <v>345</v>
      </c>
      <c r="D224" s="30"/>
      <c r="E224" s="30"/>
      <c r="F224" s="49"/>
      <c r="G224" s="49"/>
      <c r="H224" s="49"/>
      <c r="I224" s="49"/>
      <c r="J224" s="49"/>
      <c r="K224" s="50"/>
      <c r="L224" s="27"/>
      <c r="M224" s="9"/>
    </row>
    <row r="225" spans="1:13" ht="15.75" x14ac:dyDescent="0.25">
      <c r="A225" s="102" t="s">
        <v>272</v>
      </c>
      <c r="B225" s="102"/>
      <c r="C225" s="18" t="s">
        <v>346</v>
      </c>
      <c r="D225" s="30"/>
      <c r="E225" s="30"/>
      <c r="F225" s="49"/>
      <c r="G225" s="49"/>
      <c r="H225" s="49"/>
      <c r="I225" s="49"/>
      <c r="J225" s="49"/>
      <c r="K225" s="50"/>
      <c r="L225" s="27"/>
      <c r="M225" s="9"/>
    </row>
    <row r="226" spans="1:13" ht="15.75" x14ac:dyDescent="0.25">
      <c r="A226" s="111" t="s">
        <v>347</v>
      </c>
      <c r="B226" s="111"/>
      <c r="C226" s="22" t="s">
        <v>348</v>
      </c>
      <c r="D226" s="47">
        <f>SUM(D227:D228)</f>
        <v>0</v>
      </c>
      <c r="E226" s="47">
        <f>SUM(E227:E228)</f>
        <v>0</v>
      </c>
      <c r="F226" s="47">
        <f t="shared" ref="F226:K226" si="78">SUM(F227:F228)</f>
        <v>0</v>
      </c>
      <c r="G226" s="47">
        <f t="shared" si="78"/>
        <v>0</v>
      </c>
      <c r="H226" s="47">
        <f t="shared" si="78"/>
        <v>0</v>
      </c>
      <c r="I226" s="47">
        <f t="shared" si="78"/>
        <v>0</v>
      </c>
      <c r="J226" s="47">
        <f t="shared" si="78"/>
        <v>0</v>
      </c>
      <c r="K226" s="47">
        <f t="shared" si="78"/>
        <v>0</v>
      </c>
      <c r="L226" s="27"/>
      <c r="M226" s="9"/>
    </row>
    <row r="227" spans="1:13" ht="15.75" x14ac:dyDescent="0.25">
      <c r="A227" s="102" t="s">
        <v>270</v>
      </c>
      <c r="B227" s="102"/>
      <c r="C227" s="18" t="s">
        <v>349</v>
      </c>
      <c r="D227" s="30"/>
      <c r="E227" s="30"/>
      <c r="F227" s="49"/>
      <c r="G227" s="49"/>
      <c r="H227" s="49"/>
      <c r="I227" s="49"/>
      <c r="J227" s="49"/>
      <c r="K227" s="50"/>
      <c r="L227" s="27"/>
      <c r="M227" s="9"/>
    </row>
    <row r="228" spans="1:13" ht="15.75" x14ac:dyDescent="0.25">
      <c r="A228" s="102" t="s">
        <v>272</v>
      </c>
      <c r="B228" s="102"/>
      <c r="C228" s="18" t="s">
        <v>350</v>
      </c>
      <c r="D228" s="30"/>
      <c r="E228" s="30"/>
      <c r="F228" s="49"/>
      <c r="G228" s="49"/>
      <c r="H228" s="49"/>
      <c r="I228" s="50"/>
      <c r="J228" s="50"/>
      <c r="K228" s="50"/>
      <c r="L228" s="27"/>
      <c r="M228" s="9"/>
    </row>
    <row r="229" spans="1:13" ht="15.75" x14ac:dyDescent="0.25">
      <c r="A229" s="111" t="s">
        <v>351</v>
      </c>
      <c r="B229" s="111"/>
      <c r="C229" s="22" t="s">
        <v>352</v>
      </c>
      <c r="D229" s="47">
        <f>SUM(D230:D231)</f>
        <v>0</v>
      </c>
      <c r="E229" s="47">
        <f t="shared" ref="E229:K229" si="79">SUM(E230:E231)</f>
        <v>0</v>
      </c>
      <c r="F229" s="47">
        <f t="shared" si="79"/>
        <v>0</v>
      </c>
      <c r="G229" s="47">
        <f t="shared" si="79"/>
        <v>0</v>
      </c>
      <c r="H229" s="47">
        <f t="shared" si="79"/>
        <v>0</v>
      </c>
      <c r="I229" s="47">
        <f t="shared" si="79"/>
        <v>0</v>
      </c>
      <c r="J229" s="47">
        <f t="shared" si="79"/>
        <v>0</v>
      </c>
      <c r="K229" s="47">
        <f t="shared" si="79"/>
        <v>0</v>
      </c>
      <c r="L229" s="27"/>
      <c r="M229" s="9"/>
    </row>
    <row r="230" spans="1:13" ht="15.75" x14ac:dyDescent="0.25">
      <c r="A230" s="102" t="s">
        <v>270</v>
      </c>
      <c r="B230" s="102"/>
      <c r="C230" s="18" t="s">
        <v>353</v>
      </c>
      <c r="D230" s="44"/>
      <c r="E230" s="44"/>
      <c r="F230" s="50"/>
      <c r="G230" s="50"/>
      <c r="H230" s="50"/>
      <c r="I230" s="50"/>
      <c r="J230" s="50"/>
      <c r="K230" s="50"/>
      <c r="L230" s="27"/>
      <c r="M230" s="9"/>
    </row>
    <row r="231" spans="1:13" ht="15.75" x14ac:dyDescent="0.25">
      <c r="A231" s="102" t="s">
        <v>272</v>
      </c>
      <c r="B231" s="102"/>
      <c r="C231" s="18" t="s">
        <v>354</v>
      </c>
      <c r="D231" s="44"/>
      <c r="E231" s="44"/>
      <c r="F231" s="50"/>
      <c r="G231" s="50"/>
      <c r="H231" s="50"/>
      <c r="I231" s="50"/>
      <c r="J231" s="50"/>
      <c r="K231" s="50"/>
      <c r="L231" s="27"/>
      <c r="M231" s="9"/>
    </row>
    <row r="232" spans="1:13" ht="15.75" x14ac:dyDescent="0.25">
      <c r="A232" s="104" t="s">
        <v>355</v>
      </c>
      <c r="B232" s="104"/>
      <c r="C232" s="91">
        <v>64</v>
      </c>
      <c r="D232" s="54">
        <f>SUM(D233:D235)</f>
        <v>0</v>
      </c>
      <c r="E232" s="54">
        <f t="shared" ref="E232:K232" si="80">SUM(E233:E235)</f>
        <v>0</v>
      </c>
      <c r="F232" s="54">
        <f t="shared" si="80"/>
        <v>0</v>
      </c>
      <c r="G232" s="54">
        <f t="shared" si="80"/>
        <v>0</v>
      </c>
      <c r="H232" s="54">
        <f t="shared" si="80"/>
        <v>0</v>
      </c>
      <c r="I232" s="54">
        <f t="shared" si="80"/>
        <v>0</v>
      </c>
      <c r="J232" s="54">
        <f t="shared" si="80"/>
        <v>0</v>
      </c>
      <c r="K232" s="54">
        <f t="shared" si="80"/>
        <v>0</v>
      </c>
      <c r="L232" s="27"/>
      <c r="M232" s="9"/>
    </row>
    <row r="233" spans="1:13" ht="15.75" x14ac:dyDescent="0.25">
      <c r="A233" s="102" t="s">
        <v>336</v>
      </c>
      <c r="B233" s="102"/>
      <c r="C233" s="18" t="s">
        <v>356</v>
      </c>
      <c r="D233" s="44"/>
      <c r="E233" s="44"/>
      <c r="F233" s="50"/>
      <c r="G233" s="50"/>
      <c r="H233" s="50"/>
      <c r="I233" s="50"/>
      <c r="J233" s="50"/>
      <c r="K233" s="50"/>
      <c r="L233" s="27"/>
      <c r="M233" s="9"/>
    </row>
    <row r="234" spans="1:13" ht="15.75" x14ac:dyDescent="0.25">
      <c r="A234" s="102" t="s">
        <v>338</v>
      </c>
      <c r="B234" s="102"/>
      <c r="C234" s="18" t="s">
        <v>357</v>
      </c>
      <c r="D234" s="44"/>
      <c r="E234" s="44"/>
      <c r="F234" s="50"/>
      <c r="G234" s="50"/>
      <c r="H234" s="50"/>
      <c r="I234" s="50"/>
      <c r="J234" s="50"/>
      <c r="K234" s="50"/>
      <c r="L234" s="27"/>
      <c r="M234" s="9"/>
    </row>
    <row r="235" spans="1:13" ht="15.75" x14ac:dyDescent="0.25">
      <c r="A235" s="102" t="s">
        <v>340</v>
      </c>
      <c r="B235" s="102"/>
      <c r="C235" s="18" t="s">
        <v>358</v>
      </c>
      <c r="D235" s="44"/>
      <c r="E235" s="44"/>
      <c r="F235" s="50"/>
      <c r="G235" s="50"/>
      <c r="H235" s="50"/>
      <c r="I235" s="50"/>
      <c r="J235" s="50"/>
      <c r="K235" s="50"/>
      <c r="L235" s="27"/>
      <c r="M235" s="9"/>
    </row>
    <row r="236" spans="1:13" ht="15.75" x14ac:dyDescent="0.25">
      <c r="A236" s="108" t="s">
        <v>359</v>
      </c>
      <c r="B236" s="109"/>
      <c r="C236" s="109"/>
      <c r="D236" s="109"/>
      <c r="E236" s="109"/>
      <c r="F236" s="109"/>
      <c r="G236" s="109"/>
      <c r="H236" s="109"/>
      <c r="I236" s="109"/>
      <c r="J236" s="109"/>
      <c r="K236" s="110"/>
      <c r="L236" s="3"/>
      <c r="M236" s="9"/>
    </row>
    <row r="237" spans="1:13" ht="15.75" x14ac:dyDescent="0.25">
      <c r="A237" s="104" t="s">
        <v>360</v>
      </c>
      <c r="B237" s="104"/>
      <c r="C237" s="91">
        <v>65</v>
      </c>
      <c r="D237" s="97">
        <v>0</v>
      </c>
      <c r="E237" s="97">
        <v>0</v>
      </c>
      <c r="F237" s="97">
        <v>0</v>
      </c>
      <c r="G237" s="97">
        <v>0</v>
      </c>
      <c r="H237" s="97">
        <v>0</v>
      </c>
      <c r="I237" s="97">
        <v>0</v>
      </c>
      <c r="J237" s="97">
        <v>0</v>
      </c>
      <c r="K237" s="97">
        <v>0</v>
      </c>
      <c r="L237" s="3"/>
      <c r="M237" s="9"/>
    </row>
    <row r="238" spans="1:13" ht="15.75" x14ac:dyDescent="0.25">
      <c r="A238" s="104" t="s">
        <v>361</v>
      </c>
      <c r="B238" s="104"/>
      <c r="C238" s="91">
        <v>66</v>
      </c>
      <c r="D238" s="97">
        <v>0</v>
      </c>
      <c r="E238" s="97">
        <f t="shared" ref="E238:K238" si="81">E128/E29</f>
        <v>1.8002610381763165E-6</v>
      </c>
      <c r="F238" s="97">
        <f t="shared" si="81"/>
        <v>0</v>
      </c>
      <c r="G238" s="97">
        <f t="shared" si="81"/>
        <v>0</v>
      </c>
      <c r="H238" s="97">
        <f t="shared" si="81"/>
        <v>2.0585793690896938E-2</v>
      </c>
      <c r="I238" s="97">
        <f t="shared" si="81"/>
        <v>1.6935970867568201E-3</v>
      </c>
      <c r="J238" s="97">
        <f t="shared" si="81"/>
        <v>3.9265650447417961E-3</v>
      </c>
      <c r="K238" s="97">
        <f t="shared" si="81"/>
        <v>0</v>
      </c>
      <c r="L238" s="3"/>
      <c r="M238" s="9"/>
    </row>
    <row r="239" spans="1:13" ht="15.75" x14ac:dyDescent="0.25">
      <c r="A239" s="104" t="s">
        <v>362</v>
      </c>
      <c r="B239" s="104"/>
      <c r="C239" s="91">
        <v>67</v>
      </c>
      <c r="D239" s="97">
        <v>0</v>
      </c>
      <c r="E239" s="97">
        <v>0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L239" s="3"/>
      <c r="M239" s="9"/>
    </row>
    <row r="240" spans="1:13" ht="15.75" x14ac:dyDescent="0.25">
      <c r="A240" s="104" t="s">
        <v>363</v>
      </c>
      <c r="B240" s="104"/>
      <c r="C240" s="91">
        <v>68</v>
      </c>
      <c r="D240" s="97">
        <v>0</v>
      </c>
      <c r="E240" s="97">
        <v>0</v>
      </c>
      <c r="F240" s="97">
        <v>0</v>
      </c>
      <c r="G240" s="97">
        <v>0</v>
      </c>
      <c r="H240" s="97">
        <v>0</v>
      </c>
      <c r="I240" s="97">
        <v>0</v>
      </c>
      <c r="J240" s="97">
        <v>0</v>
      </c>
      <c r="K240" s="97">
        <v>0</v>
      </c>
      <c r="L240" s="3"/>
      <c r="M240" s="9"/>
    </row>
    <row r="241" spans="1:13" ht="15.75" x14ac:dyDescent="0.25">
      <c r="A241" s="108" t="s">
        <v>364</v>
      </c>
      <c r="B241" s="109"/>
      <c r="C241" s="109"/>
      <c r="D241" s="109"/>
      <c r="E241" s="109"/>
      <c r="F241" s="109"/>
      <c r="G241" s="109"/>
      <c r="H241" s="109"/>
      <c r="I241" s="109"/>
      <c r="J241" s="109"/>
      <c r="K241" s="110"/>
      <c r="L241" s="3"/>
      <c r="M241" s="9"/>
    </row>
    <row r="242" spans="1:13" ht="51" customHeight="1" x14ac:dyDescent="0.25">
      <c r="A242" s="102" t="s">
        <v>365</v>
      </c>
      <c r="B242" s="103"/>
      <c r="C242" s="25">
        <v>69</v>
      </c>
      <c r="D242" s="54">
        <f>SUM(D243:D245)</f>
        <v>31</v>
      </c>
      <c r="E242" s="54">
        <f t="shared" ref="E242:K242" si="82">SUM(E243:E245)</f>
        <v>24</v>
      </c>
      <c r="F242" s="54">
        <f t="shared" si="82"/>
        <v>24</v>
      </c>
      <c r="G242" s="54">
        <f t="shared" si="82"/>
        <v>34</v>
      </c>
      <c r="H242" s="54">
        <f t="shared" si="82"/>
        <v>34</v>
      </c>
      <c r="I242" s="54">
        <f t="shared" si="82"/>
        <v>34</v>
      </c>
      <c r="J242" s="54">
        <f t="shared" si="82"/>
        <v>34</v>
      </c>
      <c r="K242" s="54">
        <f t="shared" si="82"/>
        <v>34</v>
      </c>
      <c r="L242" s="27"/>
      <c r="M242" s="9"/>
    </row>
    <row r="243" spans="1:13" ht="15.75" x14ac:dyDescent="0.25">
      <c r="A243" s="102" t="s">
        <v>366</v>
      </c>
      <c r="B243" s="103"/>
      <c r="C243" s="24" t="s">
        <v>367</v>
      </c>
      <c r="D243" s="44">
        <v>1</v>
      </c>
      <c r="E243" s="44">
        <v>1</v>
      </c>
      <c r="F243" s="41">
        <v>1</v>
      </c>
      <c r="G243" s="41">
        <v>1</v>
      </c>
      <c r="H243" s="41">
        <v>1</v>
      </c>
      <c r="I243" s="41">
        <v>1</v>
      </c>
      <c r="J243" s="41">
        <v>1</v>
      </c>
      <c r="K243" s="41">
        <v>1</v>
      </c>
      <c r="L243" s="3"/>
      <c r="M243" s="9"/>
    </row>
    <row r="244" spans="1:13" ht="15.75" x14ac:dyDescent="0.25">
      <c r="A244" s="102" t="s">
        <v>368</v>
      </c>
      <c r="B244" s="103"/>
      <c r="C244" s="24" t="s">
        <v>369</v>
      </c>
      <c r="D244" s="41">
        <v>4</v>
      </c>
      <c r="E244" s="41">
        <v>4</v>
      </c>
      <c r="F244" s="41">
        <v>4</v>
      </c>
      <c r="G244" s="41">
        <v>6.5</v>
      </c>
      <c r="H244" s="41">
        <v>6.5</v>
      </c>
      <c r="I244" s="41">
        <v>6.5</v>
      </c>
      <c r="J244" s="41">
        <v>6.5</v>
      </c>
      <c r="K244" s="41">
        <v>6.5</v>
      </c>
      <c r="L244" s="3"/>
      <c r="M244" s="9"/>
    </row>
    <row r="245" spans="1:13" ht="15.75" x14ac:dyDescent="0.25">
      <c r="A245" s="102" t="s">
        <v>370</v>
      </c>
      <c r="B245" s="103"/>
      <c r="C245" s="24" t="s">
        <v>371</v>
      </c>
      <c r="D245" s="41">
        <v>26</v>
      </c>
      <c r="E245" s="41">
        <v>19</v>
      </c>
      <c r="F245" s="41">
        <v>19</v>
      </c>
      <c r="G245" s="41">
        <v>26.5</v>
      </c>
      <c r="H245" s="41">
        <v>26.5</v>
      </c>
      <c r="I245" s="41">
        <v>26.5</v>
      </c>
      <c r="J245" s="41">
        <v>26.5</v>
      </c>
      <c r="K245" s="41">
        <v>26.5</v>
      </c>
      <c r="L245" s="3"/>
      <c r="M245" s="9"/>
    </row>
    <row r="246" spans="1:13" ht="15.75" x14ac:dyDescent="0.25">
      <c r="A246" s="104" t="s">
        <v>372</v>
      </c>
      <c r="B246" s="104"/>
      <c r="C246" s="25">
        <v>70</v>
      </c>
      <c r="D246" s="46">
        <f>SUM(D247:D249)</f>
        <v>0</v>
      </c>
      <c r="E246" s="46">
        <f>SUM(E247+E248+E249)</f>
        <v>4418.7</v>
      </c>
      <c r="F246" s="46">
        <f t="shared" ref="F246:K246" si="83">SUM(F247+F248+F249)</f>
        <v>5963.6</v>
      </c>
      <c r="G246" s="46">
        <f t="shared" si="83"/>
        <v>7357.9000000000005</v>
      </c>
      <c r="H246" s="46">
        <f t="shared" si="83"/>
        <v>1806.6</v>
      </c>
      <c r="I246" s="46">
        <f t="shared" si="83"/>
        <v>1854.9</v>
      </c>
      <c r="J246" s="46">
        <f t="shared" si="83"/>
        <v>1855.5</v>
      </c>
      <c r="K246" s="46">
        <f t="shared" si="83"/>
        <v>1840.9</v>
      </c>
      <c r="L246" s="27"/>
      <c r="M246" s="9"/>
    </row>
    <row r="247" spans="1:13" ht="15.75" x14ac:dyDescent="0.25">
      <c r="A247" s="102" t="s">
        <v>366</v>
      </c>
      <c r="B247" s="103"/>
      <c r="C247" s="24" t="s">
        <v>373</v>
      </c>
      <c r="D247" s="41"/>
      <c r="E247" s="41">
        <f>204.28*2</f>
        <v>408.56</v>
      </c>
      <c r="F247" s="41">
        <f>184.4*2</f>
        <v>368.8</v>
      </c>
      <c r="G247" s="41">
        <f>SUM(H247:K247)</f>
        <v>369.6</v>
      </c>
      <c r="H247" s="41">
        <f>30.8*3</f>
        <v>92.4</v>
      </c>
      <c r="I247" s="41">
        <f>H247</f>
        <v>92.4</v>
      </c>
      <c r="J247" s="41">
        <f>I247</f>
        <v>92.4</v>
      </c>
      <c r="K247" s="41">
        <f>J247</f>
        <v>92.4</v>
      </c>
      <c r="L247" s="3"/>
      <c r="M247" s="9"/>
    </row>
    <row r="248" spans="1:13" ht="15.75" x14ac:dyDescent="0.25">
      <c r="A248" s="102" t="s">
        <v>368</v>
      </c>
      <c r="B248" s="103"/>
      <c r="C248" s="24" t="s">
        <v>374</v>
      </c>
      <c r="D248" s="41"/>
      <c r="E248" s="41">
        <f>E55-E247</f>
        <v>1268.74</v>
      </c>
      <c r="F248" s="41">
        <f>F55-F247</f>
        <v>1152.8</v>
      </c>
      <c r="G248" s="41">
        <f t="shared" ref="G248:G261" si="84">SUM(H248:K248)</f>
        <v>1297.2</v>
      </c>
      <c r="H248" s="41">
        <f>H55-H247</f>
        <v>311.70000000000005</v>
      </c>
      <c r="I248" s="41">
        <f>I55-I247</f>
        <v>328.5</v>
      </c>
      <c r="J248" s="41">
        <f>J55-J247</f>
        <v>328.5</v>
      </c>
      <c r="K248" s="41">
        <f>K55-K247</f>
        <v>328.5</v>
      </c>
      <c r="L248" s="3"/>
      <c r="M248" s="9"/>
    </row>
    <row r="249" spans="1:13" ht="15.75" x14ac:dyDescent="0.25">
      <c r="A249" s="102" t="s">
        <v>370</v>
      </c>
      <c r="B249" s="103"/>
      <c r="C249" s="24" t="s">
        <v>375</v>
      </c>
      <c r="D249" s="41"/>
      <c r="E249" s="41">
        <v>2741.4</v>
      </c>
      <c r="F249" s="41">
        <f>F40</f>
        <v>4442</v>
      </c>
      <c r="G249" s="41">
        <f t="shared" si="84"/>
        <v>5691.1</v>
      </c>
      <c r="H249" s="41">
        <f>H40</f>
        <v>1402.5</v>
      </c>
      <c r="I249" s="41">
        <f>I40</f>
        <v>1434</v>
      </c>
      <c r="J249" s="41">
        <f>J40</f>
        <v>1434.6</v>
      </c>
      <c r="K249" s="41">
        <f>K40</f>
        <v>1420</v>
      </c>
      <c r="L249" s="3"/>
      <c r="M249" s="9"/>
    </row>
    <row r="250" spans="1:13" ht="15.75" x14ac:dyDescent="0.25">
      <c r="A250" s="104" t="s">
        <v>376</v>
      </c>
      <c r="B250" s="104"/>
      <c r="C250" s="25">
        <v>71</v>
      </c>
      <c r="D250" s="46">
        <f>SUM(D251:D253)</f>
        <v>0</v>
      </c>
      <c r="E250" s="46">
        <f t="shared" ref="E250:K250" si="85">SUM(E251:E253)</f>
        <v>9267</v>
      </c>
      <c r="F250" s="46">
        <f t="shared" si="85"/>
        <v>7275.6</v>
      </c>
      <c r="G250" s="46">
        <f t="shared" si="85"/>
        <v>8976.637999999999</v>
      </c>
      <c r="H250" s="46">
        <f t="shared" si="85"/>
        <v>2204.0519999999997</v>
      </c>
      <c r="I250" s="46">
        <f t="shared" si="85"/>
        <v>2262.9780000000001</v>
      </c>
      <c r="J250" s="46">
        <f t="shared" si="85"/>
        <v>2263.71</v>
      </c>
      <c r="K250" s="46">
        <f t="shared" si="85"/>
        <v>2245.8980000000001</v>
      </c>
      <c r="L250" s="27"/>
      <c r="M250" s="9"/>
    </row>
    <row r="251" spans="1:13" ht="15.75" x14ac:dyDescent="0.25">
      <c r="A251" s="102" t="s">
        <v>366</v>
      </c>
      <c r="B251" s="103"/>
      <c r="C251" s="24" t="s">
        <v>377</v>
      </c>
      <c r="D251" s="41"/>
      <c r="E251" s="41">
        <f>E247*1.22</f>
        <v>498.44319999999999</v>
      </c>
      <c r="F251" s="41">
        <f t="shared" ref="F251:K251" si="86">F247*1.22</f>
        <v>449.93599999999998</v>
      </c>
      <c r="G251" s="41">
        <f t="shared" si="84"/>
        <v>450.91200000000003</v>
      </c>
      <c r="H251" s="41">
        <f>H247*1.22</f>
        <v>112.72800000000001</v>
      </c>
      <c r="I251" s="41">
        <f t="shared" si="86"/>
        <v>112.72800000000001</v>
      </c>
      <c r="J251" s="41">
        <f t="shared" si="86"/>
        <v>112.72800000000001</v>
      </c>
      <c r="K251" s="41">
        <f t="shared" si="86"/>
        <v>112.72800000000001</v>
      </c>
      <c r="L251" s="3"/>
      <c r="M251" s="9"/>
    </row>
    <row r="252" spans="1:13" ht="15.75" x14ac:dyDescent="0.25">
      <c r="A252" s="102" t="s">
        <v>368</v>
      </c>
      <c r="B252" s="103"/>
      <c r="C252" s="24" t="s">
        <v>378</v>
      </c>
      <c r="D252" s="41"/>
      <c r="E252" s="41">
        <f>E55+E56-E251</f>
        <v>1547.8568</v>
      </c>
      <c r="F252" s="41">
        <f>F55+F56-F251</f>
        <v>1406.424</v>
      </c>
      <c r="G252" s="41">
        <f t="shared" si="84"/>
        <v>1582.5839999999998</v>
      </c>
      <c r="H252" s="41">
        <f>H55+H56-H251</f>
        <v>380.274</v>
      </c>
      <c r="I252" s="41">
        <f>I55+I56-I251</f>
        <v>400.76999999999992</v>
      </c>
      <c r="J252" s="41">
        <f>J55+J56-J251</f>
        <v>400.76999999999992</v>
      </c>
      <c r="K252" s="41">
        <f>K55+K56-K251</f>
        <v>400.76999999999992</v>
      </c>
      <c r="L252" s="3"/>
      <c r="M252" s="9"/>
    </row>
    <row r="253" spans="1:13" ht="15.75" x14ac:dyDescent="0.25">
      <c r="A253" s="102" t="s">
        <v>370</v>
      </c>
      <c r="B253" s="103"/>
      <c r="C253" s="24" t="s">
        <v>379</v>
      </c>
      <c r="D253" s="41"/>
      <c r="E253" s="41">
        <f>E183+E184-E251-E252</f>
        <v>7220.7000000000007</v>
      </c>
      <c r="F253" s="41">
        <f t="shared" ref="F253:K253" si="87">F183+F184-F251-F252</f>
        <v>5419.2400000000007</v>
      </c>
      <c r="G253" s="41">
        <f t="shared" si="84"/>
        <v>6943.1419999999998</v>
      </c>
      <c r="H253" s="41">
        <f t="shared" si="87"/>
        <v>1711.0499999999997</v>
      </c>
      <c r="I253" s="41">
        <f t="shared" si="87"/>
        <v>1749.48</v>
      </c>
      <c r="J253" s="41">
        <f t="shared" si="87"/>
        <v>1750.212</v>
      </c>
      <c r="K253" s="41">
        <f t="shared" si="87"/>
        <v>1732.4</v>
      </c>
      <c r="L253" s="3"/>
      <c r="M253" s="9"/>
    </row>
    <row r="254" spans="1:13" ht="15.75" x14ac:dyDescent="0.25">
      <c r="A254" s="104" t="s">
        <v>380</v>
      </c>
      <c r="B254" s="105"/>
      <c r="C254" s="25">
        <v>72</v>
      </c>
      <c r="D254" s="46">
        <f>SUM(D255:D257)</f>
        <v>0</v>
      </c>
      <c r="E254" s="46">
        <f t="shared" ref="E254:K254" si="88">SUM(E255:E257)</f>
        <v>105.45368684210527</v>
      </c>
      <c r="F254" s="46">
        <f t="shared" si="88"/>
        <v>90.563763157894726</v>
      </c>
      <c r="G254" s="46">
        <f t="shared" si="88"/>
        <v>318.79727334300918</v>
      </c>
      <c r="H254" s="46">
        <f t="shared" si="88"/>
        <v>78.599872278664719</v>
      </c>
      <c r="I254" s="46">
        <f t="shared" si="88"/>
        <v>80.134345428156749</v>
      </c>
      <c r="J254" s="46">
        <f t="shared" si="88"/>
        <v>80.143552975326557</v>
      </c>
      <c r="K254" s="46">
        <f t="shared" si="88"/>
        <v>79.919502660861141</v>
      </c>
      <c r="L254" s="27"/>
      <c r="M254" s="9"/>
    </row>
    <row r="255" spans="1:13" ht="15.75" x14ac:dyDescent="0.25">
      <c r="A255" s="102" t="s">
        <v>366</v>
      </c>
      <c r="B255" s="103"/>
      <c r="C255" s="24" t="s">
        <v>381</v>
      </c>
      <c r="D255" s="41"/>
      <c r="E255" s="41">
        <f>E251/E243/12</f>
        <v>41.53693333333333</v>
      </c>
      <c r="F255" s="41">
        <f>F251/F243/12</f>
        <v>37.494666666666667</v>
      </c>
      <c r="G255" s="41">
        <f t="shared" si="84"/>
        <v>150.304</v>
      </c>
      <c r="H255" s="41">
        <f>H251/H243/3</f>
        <v>37.576000000000001</v>
      </c>
      <c r="I255" s="41">
        <f t="shared" ref="I255:K255" si="89">I251/I243/3</f>
        <v>37.576000000000001</v>
      </c>
      <c r="J255" s="41">
        <f t="shared" si="89"/>
        <v>37.576000000000001</v>
      </c>
      <c r="K255" s="41">
        <f t="shared" si="89"/>
        <v>37.576000000000001</v>
      </c>
      <c r="L255" s="3"/>
      <c r="M255" s="9"/>
    </row>
    <row r="256" spans="1:13" ht="15.75" x14ac:dyDescent="0.25">
      <c r="A256" s="102" t="s">
        <v>368</v>
      </c>
      <c r="B256" s="103"/>
      <c r="C256" s="24" t="s">
        <v>382</v>
      </c>
      <c r="D256" s="41"/>
      <c r="E256" s="41">
        <f t="shared" ref="E256:E257" si="90">E252/E244/12</f>
        <v>32.247016666666667</v>
      </c>
      <c r="F256" s="41">
        <f>F252/F244/12</f>
        <v>29.3005</v>
      </c>
      <c r="G256" s="41">
        <f t="shared" si="84"/>
        <v>81.158153846153837</v>
      </c>
      <c r="H256" s="41">
        <f t="shared" ref="H256:K257" si="91">H252/H244/3</f>
        <v>19.501230769230769</v>
      </c>
      <c r="I256" s="41">
        <f t="shared" si="91"/>
        <v>20.552307692307689</v>
      </c>
      <c r="J256" s="41">
        <f t="shared" si="91"/>
        <v>20.552307692307689</v>
      </c>
      <c r="K256" s="41">
        <f t="shared" si="91"/>
        <v>20.552307692307689</v>
      </c>
      <c r="L256" s="3"/>
      <c r="M256" s="9"/>
    </row>
    <row r="257" spans="1:13" ht="15.75" x14ac:dyDescent="0.25">
      <c r="A257" s="102" t="s">
        <v>370</v>
      </c>
      <c r="B257" s="103"/>
      <c r="C257" s="24" t="s">
        <v>383</v>
      </c>
      <c r="D257" s="41"/>
      <c r="E257" s="41">
        <f t="shared" si="90"/>
        <v>31.669736842105266</v>
      </c>
      <c r="F257" s="41">
        <f>F253/F245/12</f>
        <v>23.76859649122807</v>
      </c>
      <c r="G257" s="41">
        <f t="shared" si="84"/>
        <v>87.335119496855341</v>
      </c>
      <c r="H257" s="41">
        <f t="shared" si="91"/>
        <v>21.522641509433956</v>
      </c>
      <c r="I257" s="41">
        <f t="shared" si="91"/>
        <v>22.006037735849059</v>
      </c>
      <c r="J257" s="41">
        <f t="shared" si="91"/>
        <v>22.015245283018867</v>
      </c>
      <c r="K257" s="41">
        <f t="shared" si="91"/>
        <v>21.791194968553459</v>
      </c>
      <c r="L257" s="3"/>
      <c r="M257" s="9"/>
    </row>
    <row r="258" spans="1:13" ht="15.75" x14ac:dyDescent="0.25">
      <c r="A258" s="104" t="s">
        <v>384</v>
      </c>
      <c r="B258" s="105"/>
      <c r="C258" s="25">
        <v>73</v>
      </c>
      <c r="D258" s="46">
        <f>SUM(D259:D261)</f>
        <v>0</v>
      </c>
      <c r="E258" s="46">
        <f t="shared" ref="E258:K258" si="92">SUM(E259:E261)</f>
        <v>0</v>
      </c>
      <c r="F258" s="46">
        <f t="shared" si="92"/>
        <v>0</v>
      </c>
      <c r="G258" s="46">
        <f t="shared" si="92"/>
        <v>0</v>
      </c>
      <c r="H258" s="46">
        <f t="shared" si="92"/>
        <v>0</v>
      </c>
      <c r="I258" s="46">
        <f t="shared" si="92"/>
        <v>0</v>
      </c>
      <c r="J258" s="46">
        <f t="shared" si="92"/>
        <v>0</v>
      </c>
      <c r="K258" s="46">
        <f t="shared" si="92"/>
        <v>0</v>
      </c>
      <c r="L258" s="3"/>
      <c r="M258" s="9"/>
    </row>
    <row r="259" spans="1:13" ht="15.75" x14ac:dyDescent="0.25">
      <c r="A259" s="102" t="s">
        <v>366</v>
      </c>
      <c r="B259" s="103"/>
      <c r="C259" s="24" t="s">
        <v>385</v>
      </c>
      <c r="D259" s="41"/>
      <c r="E259" s="41">
        <v>0</v>
      </c>
      <c r="F259" s="41">
        <v>0</v>
      </c>
      <c r="G259" s="41">
        <f t="shared" si="84"/>
        <v>0</v>
      </c>
      <c r="H259" s="41">
        <v>0</v>
      </c>
      <c r="I259" s="41">
        <v>0</v>
      </c>
      <c r="J259" s="41">
        <v>0</v>
      </c>
      <c r="K259" s="41">
        <v>0</v>
      </c>
      <c r="L259" s="3"/>
    </row>
    <row r="260" spans="1:13" ht="15.75" x14ac:dyDescent="0.25">
      <c r="A260" s="102" t="s">
        <v>368</v>
      </c>
      <c r="B260" s="103"/>
      <c r="C260" s="24" t="s">
        <v>386</v>
      </c>
      <c r="D260" s="44"/>
      <c r="E260" s="44">
        <v>0</v>
      </c>
      <c r="F260" s="41">
        <v>0</v>
      </c>
      <c r="G260" s="41">
        <f t="shared" si="84"/>
        <v>0</v>
      </c>
      <c r="H260" s="41">
        <v>0</v>
      </c>
      <c r="I260" s="41">
        <v>0</v>
      </c>
      <c r="J260" s="41">
        <v>0</v>
      </c>
      <c r="K260" s="41">
        <v>0</v>
      </c>
      <c r="L260" s="3"/>
    </row>
    <row r="261" spans="1:13" ht="15.75" x14ac:dyDescent="0.25">
      <c r="A261" s="102" t="s">
        <v>370</v>
      </c>
      <c r="B261" s="103"/>
      <c r="C261" s="24" t="s">
        <v>387</v>
      </c>
      <c r="D261" s="44"/>
      <c r="E261" s="44">
        <v>0</v>
      </c>
      <c r="F261" s="41">
        <v>0</v>
      </c>
      <c r="G261" s="41">
        <f t="shared" si="84"/>
        <v>0</v>
      </c>
      <c r="H261" s="41">
        <v>0</v>
      </c>
      <c r="I261" s="41">
        <v>0</v>
      </c>
      <c r="J261" s="41">
        <v>0</v>
      </c>
      <c r="K261" s="41">
        <v>0</v>
      </c>
      <c r="L261" s="3"/>
    </row>
    <row r="262" spans="1:13" s="1" customFormat="1" ht="18.75" x14ac:dyDescent="0.3">
      <c r="A262" s="74" t="s">
        <v>398</v>
      </c>
      <c r="B262" s="75"/>
      <c r="C262" s="8" t="s">
        <v>388</v>
      </c>
      <c r="D262" s="55"/>
      <c r="E262" s="79"/>
      <c r="F262" s="80" t="s">
        <v>406</v>
      </c>
      <c r="G262" s="79"/>
      <c r="H262" s="32"/>
      <c r="I262" s="32"/>
      <c r="J262" s="32"/>
      <c r="K262" s="32"/>
    </row>
    <row r="263" spans="1:13" s="1" customFormat="1" ht="13.5" customHeight="1" x14ac:dyDescent="0.25">
      <c r="A263" s="82" t="s">
        <v>389</v>
      </c>
      <c r="B263" s="81"/>
      <c r="C263" s="82" t="s">
        <v>390</v>
      </c>
      <c r="D263" s="83"/>
      <c r="E263" s="83"/>
      <c r="F263" s="84" t="s">
        <v>391</v>
      </c>
      <c r="G263" s="85"/>
      <c r="H263" s="32"/>
      <c r="I263" s="32"/>
      <c r="J263" s="32"/>
      <c r="K263" s="32"/>
    </row>
    <row r="264" spans="1:13" s="5" customFormat="1" ht="18.75" x14ac:dyDescent="0.3">
      <c r="A264" s="71" t="s">
        <v>413</v>
      </c>
      <c r="B264" s="71"/>
      <c r="C264" s="4"/>
      <c r="D264" s="16"/>
      <c r="E264" s="16"/>
      <c r="F264" s="60"/>
      <c r="G264" s="32"/>
      <c r="H264" s="32"/>
      <c r="I264" s="32"/>
      <c r="J264" s="56"/>
      <c r="K264" s="56"/>
    </row>
    <row r="265" spans="1:13" s="72" customFormat="1" ht="15.75" x14ac:dyDescent="0.25">
      <c r="A265" s="106" t="s">
        <v>419</v>
      </c>
      <c r="B265" s="107"/>
      <c r="C265" s="71"/>
      <c r="D265" s="86"/>
      <c r="E265" s="86"/>
      <c r="F265" s="87"/>
      <c r="G265" s="87"/>
      <c r="H265" s="87"/>
      <c r="I265" s="87"/>
      <c r="J265" s="88"/>
      <c r="K265" s="88"/>
    </row>
    <row r="266" spans="1:13" ht="7.5" customHeight="1" x14ac:dyDescent="0.3">
      <c r="A266" s="75"/>
      <c r="B266" s="75"/>
      <c r="C266" s="8"/>
      <c r="D266" s="55"/>
      <c r="E266" s="55"/>
      <c r="F266" s="61"/>
      <c r="G266" s="57"/>
      <c r="H266" s="57"/>
      <c r="I266" s="57"/>
    </row>
    <row r="267" spans="1:13" s="26" customFormat="1" ht="18.75" x14ac:dyDescent="0.3">
      <c r="A267" s="76" t="s">
        <v>400</v>
      </c>
      <c r="B267" s="76"/>
      <c r="C267" s="5"/>
      <c r="D267" s="58"/>
      <c r="E267" s="58"/>
      <c r="F267" s="56"/>
      <c r="G267" s="56"/>
      <c r="H267" s="56"/>
      <c r="I267" s="101" t="s">
        <v>401</v>
      </c>
      <c r="J267" s="101"/>
      <c r="K267" s="101"/>
    </row>
  </sheetData>
  <mergeCells count="270">
    <mergeCell ref="F1:K1"/>
    <mergeCell ref="F2:K2"/>
    <mergeCell ref="F3:K3"/>
    <mergeCell ref="B4:E4"/>
    <mergeCell ref="F4:K4"/>
    <mergeCell ref="F6:I6"/>
    <mergeCell ref="B12:E12"/>
    <mergeCell ref="G12:K12"/>
    <mergeCell ref="B13:E13"/>
    <mergeCell ref="B14:E14"/>
    <mergeCell ref="B15:E15"/>
    <mergeCell ref="B16:E16"/>
    <mergeCell ref="F7:K7"/>
    <mergeCell ref="B9:E9"/>
    <mergeCell ref="G9:K9"/>
    <mergeCell ref="B10:E10"/>
    <mergeCell ref="G10:K10"/>
    <mergeCell ref="B11:E11"/>
    <mergeCell ref="G11:K11"/>
    <mergeCell ref="A18:K18"/>
    <mergeCell ref="A19:K19"/>
    <mergeCell ref="A20:K20"/>
    <mergeCell ref="A21:I21"/>
    <mergeCell ref="A22:B23"/>
    <mergeCell ref="C22:C23"/>
    <mergeCell ref="D22:D23"/>
    <mergeCell ref="E22:E23"/>
    <mergeCell ref="F22:F23"/>
    <mergeCell ref="G22:G23"/>
    <mergeCell ref="A29:B29"/>
    <mergeCell ref="A30:B30"/>
    <mergeCell ref="A31:B31"/>
    <mergeCell ref="A32:B32"/>
    <mergeCell ref="A33:B33"/>
    <mergeCell ref="A34:B34"/>
    <mergeCell ref="H22:K22"/>
    <mergeCell ref="A24:K24"/>
    <mergeCell ref="A25:B25"/>
    <mergeCell ref="A26:B26"/>
    <mergeCell ref="A27:B27"/>
    <mergeCell ref="A28:B28"/>
    <mergeCell ref="A41:B41"/>
    <mergeCell ref="A42:B42"/>
    <mergeCell ref="A43:B43"/>
    <mergeCell ref="A44:B44"/>
    <mergeCell ref="A45:B45"/>
    <mergeCell ref="A46:B46"/>
    <mergeCell ref="A35:B35"/>
    <mergeCell ref="A36:B36"/>
    <mergeCell ref="A37:B37"/>
    <mergeCell ref="A38:B38"/>
    <mergeCell ref="A39:B39"/>
    <mergeCell ref="A40:B40"/>
    <mergeCell ref="A53:B53"/>
    <mergeCell ref="A54:B54"/>
    <mergeCell ref="A55:B55"/>
    <mergeCell ref="A56:B56"/>
    <mergeCell ref="A57:B57"/>
    <mergeCell ref="A58:B58"/>
    <mergeCell ref="A47:B47"/>
    <mergeCell ref="A48:B48"/>
    <mergeCell ref="A49:B49"/>
    <mergeCell ref="A50:B50"/>
    <mergeCell ref="A51:B51"/>
    <mergeCell ref="A52:B52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A77:B77"/>
    <mergeCell ref="A78:B78"/>
    <mergeCell ref="A79:B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89:B89"/>
    <mergeCell ref="A90:B90"/>
    <mergeCell ref="A91:B91"/>
    <mergeCell ref="A92:B92"/>
    <mergeCell ref="A93:B93"/>
    <mergeCell ref="A94:B94"/>
    <mergeCell ref="A83:B83"/>
    <mergeCell ref="A84:B84"/>
    <mergeCell ref="A85:B85"/>
    <mergeCell ref="A86:B86"/>
    <mergeCell ref="A87:B87"/>
    <mergeCell ref="A88:B88"/>
    <mergeCell ref="A101:B101"/>
    <mergeCell ref="A102:B102"/>
    <mergeCell ref="A103:B103"/>
    <mergeCell ref="A104:B104"/>
    <mergeCell ref="A105:B105"/>
    <mergeCell ref="A106:B106"/>
    <mergeCell ref="A95:B95"/>
    <mergeCell ref="A96:B96"/>
    <mergeCell ref="A97:B97"/>
    <mergeCell ref="A98:B98"/>
    <mergeCell ref="A99:B99"/>
    <mergeCell ref="A100:B100"/>
    <mergeCell ref="A113:B113"/>
    <mergeCell ref="A114:B114"/>
    <mergeCell ref="A115:B115"/>
    <mergeCell ref="A116:B116"/>
    <mergeCell ref="A117:B117"/>
    <mergeCell ref="A118:B118"/>
    <mergeCell ref="A107:B107"/>
    <mergeCell ref="A108:B108"/>
    <mergeCell ref="A109:B109"/>
    <mergeCell ref="A110:B110"/>
    <mergeCell ref="A111:B111"/>
    <mergeCell ref="A112:B112"/>
    <mergeCell ref="A125:B125"/>
    <mergeCell ref="A126:B126"/>
    <mergeCell ref="A127:B127"/>
    <mergeCell ref="A128:B128"/>
    <mergeCell ref="A129:B129"/>
    <mergeCell ref="A130:B130"/>
    <mergeCell ref="A119:B119"/>
    <mergeCell ref="A120:B120"/>
    <mergeCell ref="A121:B121"/>
    <mergeCell ref="A122:B122"/>
    <mergeCell ref="A123:B123"/>
    <mergeCell ref="A124:B124"/>
    <mergeCell ref="A137:B137"/>
    <mergeCell ref="A138:B138"/>
    <mergeCell ref="A139:B139"/>
    <mergeCell ref="A140:B140"/>
    <mergeCell ref="A141:B141"/>
    <mergeCell ref="A142:K142"/>
    <mergeCell ref="A131:B131"/>
    <mergeCell ref="A132:K132"/>
    <mergeCell ref="A133:B133"/>
    <mergeCell ref="A134:B134"/>
    <mergeCell ref="A135:B135"/>
    <mergeCell ref="A136:B136"/>
    <mergeCell ref="A149:B149"/>
    <mergeCell ref="A150:B150"/>
    <mergeCell ref="A151:B151"/>
    <mergeCell ref="A152:B152"/>
    <mergeCell ref="A153:B153"/>
    <mergeCell ref="A154:B154"/>
    <mergeCell ref="A143:B143"/>
    <mergeCell ref="A144:B144"/>
    <mergeCell ref="A145:B145"/>
    <mergeCell ref="A146:B146"/>
    <mergeCell ref="A147:B147"/>
    <mergeCell ref="A148:B148"/>
    <mergeCell ref="A161:B161"/>
    <mergeCell ref="A162:B162"/>
    <mergeCell ref="A163:B163"/>
    <mergeCell ref="A164:B164"/>
    <mergeCell ref="A165:K165"/>
    <mergeCell ref="A166:B166"/>
    <mergeCell ref="A155:B155"/>
    <mergeCell ref="A156:B156"/>
    <mergeCell ref="A157:B157"/>
    <mergeCell ref="A158:B158"/>
    <mergeCell ref="A159:B159"/>
    <mergeCell ref="A160:B160"/>
    <mergeCell ref="A173:B173"/>
    <mergeCell ref="A174:B174"/>
    <mergeCell ref="A175:B175"/>
    <mergeCell ref="A176:B176"/>
    <mergeCell ref="A177:B177"/>
    <mergeCell ref="A178:B178"/>
    <mergeCell ref="A167:B167"/>
    <mergeCell ref="A168:B168"/>
    <mergeCell ref="A169:B169"/>
    <mergeCell ref="A170:B170"/>
    <mergeCell ref="A171:B171"/>
    <mergeCell ref="A172:B172"/>
    <mergeCell ref="A185:B185"/>
    <mergeCell ref="A186:B186"/>
    <mergeCell ref="A187:B187"/>
    <mergeCell ref="A188:K188"/>
    <mergeCell ref="A189:B189"/>
    <mergeCell ref="A190:B190"/>
    <mergeCell ref="A179:K179"/>
    <mergeCell ref="A180:B180"/>
    <mergeCell ref="A181:B181"/>
    <mergeCell ref="A182:B182"/>
    <mergeCell ref="A183:B183"/>
    <mergeCell ref="A184:B184"/>
    <mergeCell ref="A197:B197"/>
    <mergeCell ref="A198:B198"/>
    <mergeCell ref="A199:B199"/>
    <mergeCell ref="A200:B200"/>
    <mergeCell ref="A201:B201"/>
    <mergeCell ref="A202:K202"/>
    <mergeCell ref="A191:B191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4:B224"/>
    <mergeCell ref="A225:B225"/>
    <mergeCell ref="A226:B226"/>
    <mergeCell ref="A215:B215"/>
    <mergeCell ref="A216:B216"/>
    <mergeCell ref="A217:K217"/>
    <mergeCell ref="A218:B218"/>
    <mergeCell ref="A219:B219"/>
    <mergeCell ref="A220:B220"/>
    <mergeCell ref="A233:B233"/>
    <mergeCell ref="A234:B234"/>
    <mergeCell ref="A235:B235"/>
    <mergeCell ref="A236:K236"/>
    <mergeCell ref="A237:B237"/>
    <mergeCell ref="A238:B238"/>
    <mergeCell ref="A227:B227"/>
    <mergeCell ref="A228:B228"/>
    <mergeCell ref="A229:B229"/>
    <mergeCell ref="A230:B230"/>
    <mergeCell ref="A231:B231"/>
    <mergeCell ref="A232:B232"/>
    <mergeCell ref="A245:B245"/>
    <mergeCell ref="A246:B246"/>
    <mergeCell ref="A247:B247"/>
    <mergeCell ref="A248:B248"/>
    <mergeCell ref="A249:B249"/>
    <mergeCell ref="A250:B250"/>
    <mergeCell ref="A239:B239"/>
    <mergeCell ref="A240:B240"/>
    <mergeCell ref="A241:K241"/>
    <mergeCell ref="A242:B242"/>
    <mergeCell ref="A243:B243"/>
    <mergeCell ref="A244:B244"/>
    <mergeCell ref="I267:K267"/>
    <mergeCell ref="A257:B257"/>
    <mergeCell ref="A258:B258"/>
    <mergeCell ref="A259:B259"/>
    <mergeCell ref="A260:B260"/>
    <mergeCell ref="A261:B261"/>
    <mergeCell ref="A265:B265"/>
    <mergeCell ref="A251:B251"/>
    <mergeCell ref="A252:B252"/>
    <mergeCell ref="A253:B253"/>
    <mergeCell ref="A254:B254"/>
    <mergeCell ref="A255:B255"/>
    <mergeCell ref="A256:B256"/>
  </mergeCells>
  <pageMargins left="0.7" right="0.7" top="0.75" bottom="0.75" header="0.3" footer="0.3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план 3 - нема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Користувача</cp:lastModifiedBy>
  <cp:lastPrinted>2024-10-16T15:11:15Z</cp:lastPrinted>
  <dcterms:created xsi:type="dcterms:W3CDTF">2020-07-31T08:08:06Z</dcterms:created>
  <dcterms:modified xsi:type="dcterms:W3CDTF">2024-10-22T11:29:50Z</dcterms:modified>
</cp:coreProperties>
</file>